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40" yWindow="45" windowWidth="20115" windowHeight="7995"/>
  </bookViews>
  <sheets>
    <sheet name="Stap 1" sheetId="4" r:id="rId1"/>
    <sheet name="Stap 2 - Vlakke plaat" sheetId="1" r:id="rId2"/>
    <sheet name="Stap 2 - Heatpipe" sheetId="2" r:id="rId3"/>
    <sheet name="Stap 3" sheetId="3" r:id="rId4"/>
  </sheets>
  <calcPr calcId="125725"/>
</workbook>
</file>

<file path=xl/calcChain.xml><?xml version="1.0" encoding="utf-8"?>
<calcChain xmlns="http://schemas.openxmlformats.org/spreadsheetml/2006/main">
  <c r="S1" i="4"/>
  <c r="C37" i="3" l="1"/>
  <c r="K23"/>
  <c r="V14"/>
  <c r="V12"/>
  <c r="V11"/>
  <c r="V10"/>
  <c r="N1" i="4"/>
  <c r="P12"/>
  <c r="C3" i="3"/>
  <c r="E21" l="1"/>
  <c r="C41" s="1"/>
  <c r="C39" s="1"/>
  <c r="Q11" l="1"/>
  <c r="R11" s="1"/>
  <c r="P11"/>
  <c r="P12"/>
  <c r="Q12" s="1"/>
  <c r="R12" s="1"/>
  <c r="P10"/>
  <c r="Q10" s="1"/>
  <c r="R10" s="1"/>
  <c r="P9"/>
  <c r="Q9" s="1"/>
  <c r="R9" s="1"/>
  <c r="P8"/>
  <c r="Q8" s="1"/>
  <c r="R8" s="1"/>
  <c r="C21" l="1"/>
</calcChain>
</file>

<file path=xl/sharedStrings.xml><?xml version="1.0" encoding="utf-8"?>
<sst xmlns="http://schemas.openxmlformats.org/spreadsheetml/2006/main" count="303" uniqueCount="158">
  <si>
    <t>Systeemrendement</t>
  </si>
  <si>
    <t>Boilervolume</t>
  </si>
  <si>
    <t>Collectoroppervlakte</t>
  </si>
  <si>
    <t>Richtwaarden</t>
  </si>
  <si>
    <t>Eisen</t>
  </si>
  <si>
    <t>Dekkingsgraad</t>
  </si>
  <si>
    <t>Tappatroon 1</t>
  </si>
  <si>
    <t>Tappatroon 2</t>
  </si>
  <si>
    <t>Tappatroon 3</t>
  </si>
  <si>
    <t>Tappatroon 4</t>
  </si>
  <si>
    <t>Tappatroon 5</t>
  </si>
  <si>
    <t>η0</t>
  </si>
  <si>
    <t>k1</t>
  </si>
  <si>
    <t>Boiler</t>
  </si>
  <si>
    <t>Volume</t>
  </si>
  <si>
    <t>Kostprijs</t>
  </si>
  <si>
    <t>Collector</t>
  </si>
  <si>
    <t>€</t>
  </si>
  <si>
    <t>liter</t>
  </si>
  <si>
    <t>Subsidies</t>
  </si>
  <si>
    <t>Gemeente</t>
  </si>
  <si>
    <t>Netbeheerder</t>
  </si>
  <si>
    <t>Oppervlakte</t>
  </si>
  <si>
    <t>m²</t>
  </si>
  <si>
    <t>&gt; 20 jaar</t>
  </si>
  <si>
    <t>&gt; 25 jaar</t>
  </si>
  <si>
    <t>&lt; 20 jaar</t>
  </si>
  <si>
    <t>Renovatiepremie</t>
  </si>
  <si>
    <t>Verbeteringspremie</t>
  </si>
  <si>
    <t>Totale kostprijs</t>
  </si>
  <si>
    <t>Tappatroon</t>
  </si>
  <si>
    <t>Keuze</t>
  </si>
  <si>
    <t>Naverwarming</t>
  </si>
  <si>
    <t>Keuze brandstof</t>
  </si>
  <si>
    <t>Provincie</t>
  </si>
  <si>
    <t>Olie</t>
  </si>
  <si>
    <t>warmtepomp</t>
  </si>
  <si>
    <t>Elektrische weerstand</t>
  </si>
  <si>
    <t>Gas</t>
  </si>
  <si>
    <t>kWh/m³</t>
  </si>
  <si>
    <t>%</t>
  </si>
  <si>
    <t xml:space="preserve">Kostprijs </t>
  </si>
  <si>
    <t>Opbrengst</t>
  </si>
  <si>
    <t>Terugverdientijd</t>
  </si>
  <si>
    <t>€/kWh</t>
  </si>
  <si>
    <t>Benodigde energie</t>
  </si>
  <si>
    <t>Uitgespaarde energie</t>
  </si>
  <si>
    <t>kWh/jaar</t>
  </si>
  <si>
    <t>Kostenbesparing</t>
  </si>
  <si>
    <t>€/jaar</t>
  </si>
  <si>
    <t>GAS</t>
  </si>
  <si>
    <t>Kostprijs gas</t>
  </si>
  <si>
    <t>Stookolie</t>
  </si>
  <si>
    <t xml:space="preserve">Kosptrijs </t>
  </si>
  <si>
    <t>Warmtepomp</t>
  </si>
  <si>
    <t>COP</t>
  </si>
  <si>
    <t>Kostprijs elektriciteit</t>
  </si>
  <si>
    <t>jaar</t>
  </si>
  <si>
    <t>d</t>
  </si>
  <si>
    <t>s</t>
  </si>
  <si>
    <t>BTW-percentage</t>
  </si>
  <si>
    <t>Totaal (incl BTW)</t>
  </si>
  <si>
    <t>Naverwarming - doorstroom</t>
  </si>
  <si>
    <t>Kies tappatroon</t>
  </si>
  <si>
    <t>Kies collectortype</t>
  </si>
  <si>
    <t>Vlakke plaat</t>
  </si>
  <si>
    <t>Heatpipe</t>
  </si>
  <si>
    <t>Kies dekkingsgraad</t>
  </si>
  <si>
    <t>kWh/l</t>
  </si>
  <si>
    <t>$C$19</t>
  </si>
  <si>
    <t>$F$16</t>
  </si>
  <si>
    <t>Werkelijke waarde</t>
  </si>
  <si>
    <t>Voorgestelde waarde</t>
  </si>
  <si>
    <t>/</t>
  </si>
  <si>
    <t>Detailstudie</t>
  </si>
  <si>
    <t>Eenheid</t>
  </si>
  <si>
    <t>W/m²K</t>
  </si>
  <si>
    <t>Verschillende waardes</t>
  </si>
  <si>
    <t>Vaste waarde</t>
  </si>
  <si>
    <t>Andere kosten</t>
  </si>
  <si>
    <t>Pomp</t>
  </si>
  <si>
    <t>Leidingen</t>
  </si>
  <si>
    <t>Andere</t>
  </si>
  <si>
    <t>Plaatsing</t>
  </si>
  <si>
    <t>Expansievat</t>
  </si>
  <si>
    <t>€/m²</t>
  </si>
  <si>
    <t>Totaal zonder subsidies (excl BTW)</t>
  </si>
  <si>
    <t>L-gas Slochteren</t>
  </si>
  <si>
    <t>H-gas Noordzee</t>
  </si>
  <si>
    <t>H-gas Algerije</t>
  </si>
  <si>
    <t>Richtwaarden calorische onderwaarde</t>
  </si>
  <si>
    <t>Normale stookolie</t>
  </si>
  <si>
    <t>Nominaal rendement onderwaarde</t>
  </si>
  <si>
    <t>Nominaal rendement</t>
  </si>
  <si>
    <t>Bedrag</t>
  </si>
  <si>
    <t>Maximum absoluut</t>
  </si>
  <si>
    <t>Minimum boilervolume heatpipe</t>
  </si>
  <si>
    <t>Minimum boilervolume vlakke plaat</t>
  </si>
  <si>
    <t>l/m²</t>
  </si>
  <si>
    <t>Subsidiepercentage 1</t>
  </si>
  <si>
    <t>Subsidiepercentage 2</t>
  </si>
  <si>
    <t>Subsidiepercentage 3</t>
  </si>
  <si>
    <t>Subsidiepercentage 4</t>
  </si>
  <si>
    <t>Subsidiepercentage 5</t>
  </si>
  <si>
    <t>Minimum leeftijd woning</t>
  </si>
  <si>
    <t>Maximumpercentage totaal (incl BTW)</t>
  </si>
  <si>
    <t>Minimum factuurbedrag (excl BTW)</t>
  </si>
  <si>
    <t>Minimumleeftijd woning</t>
  </si>
  <si>
    <t>Verbruik</t>
  </si>
  <si>
    <t>aantal personen</t>
  </si>
  <si>
    <t>2 tot 4</t>
  </si>
  <si>
    <t>4 tot 6</t>
  </si>
  <si>
    <t>meer dan 6</t>
  </si>
  <si>
    <t>multi-familie</t>
  </si>
  <si>
    <t>Keuze tappatroon</t>
  </si>
  <si>
    <t>Keuze collectortype</t>
  </si>
  <si>
    <t>Heatpipe collector</t>
  </si>
  <si>
    <t>Vlakke plaat collector</t>
  </si>
  <si>
    <t>Beperkte dakoppervlakte</t>
  </si>
  <si>
    <t>Hogere aankoopprijs</t>
  </si>
  <si>
    <t>Hoger systeemrendement</t>
  </si>
  <si>
    <t>Dakoppervlakte speelt geen rol</t>
  </si>
  <si>
    <t>Lagere aankoopprijs</t>
  </si>
  <si>
    <t>Lager systeemrendement</t>
  </si>
  <si>
    <t>l/dag (60°C)</t>
  </si>
  <si>
    <t>Keuze dekkingsgraad</t>
  </si>
  <si>
    <t>De dekkingsgraad geeft aan hoeveel procent van de 
jaarlijkse totale benodigde energie wordt geleverd door de zonneboiler.</t>
  </si>
  <si>
    <t>Definitie</t>
  </si>
  <si>
    <t>De volgende keuzes moeten binnen 
de aangegeven grenzen liggen,</t>
  </si>
  <si>
    <t>Leidinglengte</t>
  </si>
  <si>
    <t>Onderdeel/ instelling</t>
  </si>
  <si>
    <t>Minimum</t>
  </si>
  <si>
    <t>Maximum</t>
  </si>
  <si>
    <t>m</t>
  </si>
  <si>
    <t>Debiet collectorkring</t>
  </si>
  <si>
    <t>l/(hr x m²)</t>
  </si>
  <si>
    <t>Collectorregeling 'aan'</t>
  </si>
  <si>
    <t>Collectorregeling 'uit'</t>
  </si>
  <si>
    <t>°C</t>
  </si>
  <si>
    <t>Isolatie leidingen</t>
  </si>
  <si>
    <t>Azimuth angle</t>
  </si>
  <si>
    <t>Zenith angle</t>
  </si>
  <si>
    <t>°</t>
  </si>
  <si>
    <t xml:space="preserve">Uitvoeringsvolgorde </t>
  </si>
  <si>
    <t>Werkwijze</t>
  </si>
  <si>
    <t>Tabel 1</t>
  </si>
  <si>
    <t>Tabel 2</t>
  </si>
  <si>
    <t>Tabel 3</t>
  </si>
  <si>
    <t>De dekkingsgraad die men kiest hangt af van de wensen van de klant.
 Let wel op, doorgaans gaat een hoge dekkingsgraad gepaard met een lager systeemrendement.</t>
  </si>
  <si>
    <t>Tabel 4</t>
  </si>
  <si>
    <t>Het systeemrendement geeft aan hoeveel van de invallende zonne-energie op de collector nuttig wordt gebruikt.</t>
  </si>
  <si>
    <t>Opbrengst zonneboiler = oppervlakte x systeemrendement</t>
  </si>
  <si>
    <t>Tabel 5</t>
  </si>
  <si>
    <t>Voorwaarden bij gebruik selectieprocedure</t>
  </si>
  <si>
    <t>isolatie verplicht, materiaalkeuze en dikte minder belangrijk</t>
  </si>
  <si>
    <t>rendement onderwaarde</t>
  </si>
  <si>
    <t>0,075</t>
  </si>
  <si>
    <t>Totaal na aftrok van subsidies (incl. BTW)</t>
  </si>
</sst>
</file>

<file path=xl/styles.xml><?xml version="1.0" encoding="utf-8"?>
<styleSheet xmlns="http://schemas.openxmlformats.org/spreadsheetml/2006/main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#,##0.0000;[Red]\-#,##0.0000"/>
    <numFmt numFmtId="165" formatCode="#,##0.0"/>
  </numFmts>
  <fonts count="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</patternFill>
    </fill>
    <fill>
      <patternFill patternType="solid">
        <fgColor rgb="FFEAEAEA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7" applyNumberFormat="0" applyAlignment="0" applyProtection="0"/>
    <xf numFmtId="0" fontId="5" fillId="7" borderId="7" applyNumberFormat="0" applyAlignment="0" applyProtection="0"/>
    <xf numFmtId="0" fontId="1" fillId="12" borderId="0" applyNumberFormat="0" applyBorder="0" applyAlignment="0" applyProtection="0"/>
    <xf numFmtId="44" fontId="6" fillId="0" borderId="0" applyFont="0" applyFill="0" applyBorder="0" applyAlignment="0" applyProtection="0"/>
    <xf numFmtId="0" fontId="6" fillId="16" borderId="0" applyNumberFormat="0" applyBorder="0" applyAlignment="0" applyProtection="0"/>
    <xf numFmtId="0" fontId="1" fillId="18" borderId="0" applyNumberFormat="0" applyBorder="0" applyAlignment="0" applyProtection="0"/>
  </cellStyleXfs>
  <cellXfs count="199">
    <xf numFmtId="0" fontId="0" fillId="0" borderId="0" xfId="0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/>
    <xf numFmtId="0" fontId="2" fillId="0" borderId="0" xfId="0" applyFont="1" applyFill="1" applyBorder="1"/>
    <xf numFmtId="0" fontId="0" fillId="0" borderId="0" xfId="0" applyBorder="1"/>
    <xf numFmtId="0" fontId="0" fillId="0" borderId="0" xfId="0" applyBorder="1" applyAlignment="1"/>
    <xf numFmtId="0" fontId="1" fillId="5" borderId="1" xfId="4" applyBorder="1"/>
    <xf numFmtId="0" fontId="1" fillId="5" borderId="1" xfId="4" applyBorder="1" applyAlignment="1"/>
    <xf numFmtId="0" fontId="2" fillId="0" borderId="1" xfId="0" applyFont="1" applyFill="1" applyBorder="1"/>
    <xf numFmtId="0" fontId="0" fillId="0" borderId="1" xfId="0" applyFill="1" applyBorder="1"/>
    <xf numFmtId="0" fontId="5" fillId="7" borderId="7" xfId="6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7" borderId="1" xfId="6" applyBorder="1"/>
    <xf numFmtId="0" fontId="0" fillId="0" borderId="1" xfId="0" applyBorder="1" applyAlignment="1">
      <alignment horizontal="left"/>
    </xf>
    <xf numFmtId="0" fontId="1" fillId="5" borderId="1" xfId="4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0" applyNumberFormat="1"/>
    <xf numFmtId="0" fontId="6" fillId="8" borderId="1" xfId="5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8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Border="1"/>
    <xf numFmtId="0" fontId="0" fillId="8" borderId="8" xfId="0" applyFill="1" applyBorder="1"/>
    <xf numFmtId="0" fontId="0" fillId="0" borderId="8" xfId="0" applyBorder="1"/>
    <xf numFmtId="0" fontId="0" fillId="0" borderId="0" xfId="0" quotePrefix="1"/>
    <xf numFmtId="0" fontId="0" fillId="0" borderId="1" xfId="0" applyBorder="1" applyAlignment="1"/>
    <xf numFmtId="0" fontId="2" fillId="0" borderId="1" xfId="0" applyFont="1" applyBorder="1"/>
    <xf numFmtId="0" fontId="1" fillId="12" borderId="1" xfId="7" applyBorder="1" applyAlignment="1">
      <alignment horizontal="center"/>
    </xf>
    <xf numFmtId="0" fontId="5" fillId="7" borderId="7" xfId="6" applyAlignment="1">
      <alignment horizontal="center"/>
    </xf>
    <xf numFmtId="0" fontId="0" fillId="0" borderId="0" xfId="0" applyAlignment="1"/>
    <xf numFmtId="0" fontId="1" fillId="5" borderId="8" xfId="4" applyBorder="1" applyAlignment="1"/>
    <xf numFmtId="0" fontId="8" fillId="13" borderId="13" xfId="0" applyFont="1" applyFill="1" applyBorder="1"/>
    <xf numFmtId="0" fontId="8" fillId="13" borderId="1" xfId="0" applyFont="1" applyFill="1" applyBorder="1"/>
    <xf numFmtId="2" fontId="5" fillId="7" borderId="1" xfId="6" applyNumberFormat="1" applyBorder="1"/>
    <xf numFmtId="0" fontId="2" fillId="0" borderId="0" xfId="0" applyFont="1" applyBorder="1" applyAlignment="1"/>
    <xf numFmtId="0" fontId="7" fillId="8" borderId="1" xfId="5" applyFont="1" applyFill="1" applyBorder="1" applyAlignment="1">
      <alignment horizontal="center"/>
    </xf>
    <xf numFmtId="0" fontId="7" fillId="8" borderId="1" xfId="5" applyFont="1" applyFill="1" applyBorder="1" applyAlignment="1">
      <alignment horizontal="center" vertical="center"/>
    </xf>
    <xf numFmtId="164" fontId="7" fillId="8" borderId="0" xfId="0" applyNumberFormat="1" applyFont="1" applyFill="1" applyAlignment="1">
      <alignment horizontal="center"/>
    </xf>
    <xf numFmtId="3" fontId="5" fillId="7" borderId="1" xfId="6" applyNumberFormat="1" applyBorder="1"/>
    <xf numFmtId="4" fontId="5" fillId="7" borderId="1" xfId="6" applyNumberFormat="1" applyBorder="1"/>
    <xf numFmtId="4" fontId="4" fillId="8" borderId="1" xfId="5" applyNumberFormat="1" applyFill="1" applyBorder="1"/>
    <xf numFmtId="4" fontId="4" fillId="8" borderId="7" xfId="5" applyNumberFormat="1" applyFill="1"/>
    <xf numFmtId="165" fontId="5" fillId="7" borderId="1" xfId="6" applyNumberFormat="1" applyBorder="1"/>
    <xf numFmtId="0" fontId="0" fillId="14" borderId="1" xfId="0" applyFill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3" fontId="5" fillId="7" borderId="7" xfId="6" applyNumberFormat="1" applyAlignment="1">
      <alignment horizontal="right"/>
    </xf>
    <xf numFmtId="3" fontId="4" fillId="8" borderId="1" xfId="5" applyNumberFormat="1" applyFill="1" applyBorder="1"/>
    <xf numFmtId="0" fontId="0" fillId="0" borderId="1" xfId="0" applyBorder="1" applyAlignment="1">
      <alignment horizontal="center"/>
    </xf>
    <xf numFmtId="2" fontId="5" fillId="7" borderId="7" xfId="6" applyNumberFormat="1"/>
    <xf numFmtId="0" fontId="0" fillId="8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8" borderId="1" xfId="8" applyNumberFormat="1" applyFont="1" applyFill="1" applyBorder="1"/>
    <xf numFmtId="0" fontId="7" fillId="8" borderId="1" xfId="4" applyFont="1" applyFill="1" applyBorder="1" applyAlignment="1"/>
    <xf numFmtId="0" fontId="0" fillId="0" borderId="0" xfId="0" applyFill="1"/>
    <xf numFmtId="0" fontId="0" fillId="0" borderId="0" xfId="0" applyFill="1" applyAlignment="1">
      <alignment vertical="top"/>
    </xf>
    <xf numFmtId="0" fontId="6" fillId="16" borderId="1" xfId="9" applyBorder="1" applyAlignment="1">
      <alignment horizontal="center" vertical="top"/>
    </xf>
    <xf numFmtId="0" fontId="1" fillId="5" borderId="5" xfId="4" applyBorder="1" applyAlignment="1">
      <alignment horizontal="center"/>
    </xf>
    <xf numFmtId="0" fontId="0" fillId="17" borderId="5" xfId="0" applyFill="1" applyBorder="1"/>
    <xf numFmtId="0" fontId="1" fillId="12" borderId="6" xfId="7" applyBorder="1" applyAlignment="1">
      <alignment horizontal="center"/>
    </xf>
    <xf numFmtId="0" fontId="6" fillId="16" borderId="5" xfId="9" applyBorder="1" applyAlignment="1">
      <alignment horizontal="center"/>
    </xf>
    <xf numFmtId="0" fontId="6" fillId="16" borderId="6" xfId="9" applyBorder="1" applyAlignment="1">
      <alignment horizontal="center" vertical="top"/>
    </xf>
    <xf numFmtId="16" fontId="6" fillId="16" borderId="6" xfId="9" applyNumberFormat="1" applyBorder="1" applyAlignment="1">
      <alignment horizontal="center" vertical="top"/>
    </xf>
    <xf numFmtId="0" fontId="6" fillId="16" borderId="28" xfId="9" applyBorder="1" applyAlignment="1">
      <alignment horizontal="center"/>
    </xf>
    <xf numFmtId="0" fontId="6" fillId="16" borderId="23" xfId="9" applyBorder="1" applyAlignment="1">
      <alignment horizontal="center" vertical="top"/>
    </xf>
    <xf numFmtId="0" fontId="6" fillId="16" borderId="24" xfId="9" applyBorder="1" applyAlignment="1">
      <alignment horizontal="center" vertical="top"/>
    </xf>
    <xf numFmtId="0" fontId="0" fillId="0" borderId="0" xfId="0" applyFill="1" applyBorder="1" applyAlignment="1"/>
    <xf numFmtId="0" fontId="1" fillId="12" borderId="1" xfId="7" applyBorder="1"/>
    <xf numFmtId="0" fontId="0" fillId="0" borderId="1" xfId="0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1" fillId="12" borderId="1" xfId="7" applyBorder="1" applyAlignment="1">
      <alignment horizontal="center"/>
    </xf>
    <xf numFmtId="0" fontId="1" fillId="5" borderId="1" xfId="4" applyBorder="1" applyAlignment="1">
      <alignment horizontal="center"/>
    </xf>
    <xf numFmtId="0" fontId="1" fillId="12" borderId="5" xfId="7" applyBorder="1"/>
    <xf numFmtId="0" fontId="1" fillId="12" borderId="6" xfId="7" applyBorder="1"/>
    <xf numFmtId="0" fontId="1" fillId="5" borderId="5" xfId="4" applyBorder="1"/>
    <xf numFmtId="0" fontId="0" fillId="0" borderId="6" xfId="0" applyBorder="1"/>
    <xf numFmtId="0" fontId="1" fillId="5" borderId="28" xfId="4" applyBorder="1"/>
    <xf numFmtId="0" fontId="0" fillId="15" borderId="0" xfId="0" applyFill="1" applyBorder="1"/>
    <xf numFmtId="0" fontId="0" fillId="11" borderId="0" xfId="0" applyFill="1" applyBorder="1"/>
    <xf numFmtId="0" fontId="5" fillId="7" borderId="7" xfId="6" applyNumberFormat="1" applyAlignment="1">
      <alignment horizontal="right"/>
    </xf>
    <xf numFmtId="4" fontId="5" fillId="7" borderId="7" xfId="6" applyNumberFormat="1"/>
    <xf numFmtId="0" fontId="0" fillId="0" borderId="4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3" borderId="42" xfId="2" applyBorder="1" applyAlignment="1">
      <alignment horizontal="center"/>
    </xf>
    <xf numFmtId="0" fontId="1" fillId="3" borderId="13" xfId="2" applyBorder="1" applyAlignment="1">
      <alignment horizontal="center"/>
    </xf>
    <xf numFmtId="0" fontId="1" fillId="3" borderId="45" xfId="2" applyBorder="1" applyAlignment="1">
      <alignment horizontal="center"/>
    </xf>
    <xf numFmtId="0" fontId="1" fillId="4" borderId="5" xfId="3" applyBorder="1" applyAlignment="1">
      <alignment horizontal="center" wrapText="1"/>
    </xf>
    <xf numFmtId="0" fontId="1" fillId="4" borderId="1" xfId="3" applyBorder="1" applyAlignment="1">
      <alignment horizontal="center" wrapText="1"/>
    </xf>
    <xf numFmtId="0" fontId="1" fillId="4" borderId="6" xfId="3" applyBorder="1" applyAlignment="1">
      <alignment horizontal="center" wrapText="1"/>
    </xf>
    <xf numFmtId="0" fontId="1" fillId="12" borderId="5" xfId="7" applyBorder="1" applyAlignment="1">
      <alignment horizontal="center"/>
    </xf>
    <xf numFmtId="0" fontId="1" fillId="12" borderId="1" xfId="7" applyBorder="1" applyAlignment="1">
      <alignment horizontal="center"/>
    </xf>
    <xf numFmtId="0" fontId="1" fillId="12" borderId="6" xfId="7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" fillId="2" borderId="39" xfId="1" applyBorder="1" applyAlignment="1">
      <alignment horizontal="center"/>
    </xf>
    <xf numFmtId="0" fontId="1" fillId="2" borderId="40" xfId="1" applyBorder="1" applyAlignment="1">
      <alignment horizontal="center"/>
    </xf>
    <xf numFmtId="0" fontId="1" fillId="2" borderId="33" xfId="1" applyBorder="1" applyAlignment="1">
      <alignment horizontal="center"/>
    </xf>
    <xf numFmtId="0" fontId="1" fillId="4" borderId="44" xfId="3" applyBorder="1" applyAlignment="1">
      <alignment horizontal="center"/>
    </xf>
    <xf numFmtId="0" fontId="1" fillId="4" borderId="19" xfId="3" applyBorder="1" applyAlignment="1">
      <alignment horizontal="center"/>
    </xf>
    <xf numFmtId="0" fontId="1" fillId="4" borderId="34" xfId="3" applyBorder="1" applyAlignment="1">
      <alignment horizontal="center"/>
    </xf>
    <xf numFmtId="0" fontId="1" fillId="2" borderId="29" xfId="1" applyBorder="1" applyAlignment="1">
      <alignment horizontal="center"/>
    </xf>
    <xf numFmtId="0" fontId="1" fillId="2" borderId="30" xfId="1" applyBorder="1" applyAlignment="1">
      <alignment horizontal="center"/>
    </xf>
    <xf numFmtId="0" fontId="1" fillId="2" borderId="31" xfId="1" applyBorder="1" applyAlignment="1">
      <alignment horizontal="center"/>
    </xf>
    <xf numFmtId="0" fontId="1" fillId="4" borderId="39" xfId="3" applyBorder="1" applyAlignment="1">
      <alignment horizontal="center"/>
    </xf>
    <xf numFmtId="0" fontId="1" fillId="4" borderId="40" xfId="3" applyBorder="1" applyAlignment="1">
      <alignment horizontal="center"/>
    </xf>
    <xf numFmtId="0" fontId="1" fillId="4" borderId="33" xfId="3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18" borderId="11" xfId="10" applyBorder="1" applyAlignment="1">
      <alignment horizontal="center"/>
    </xf>
    <xf numFmtId="0" fontId="1" fillId="18" borderId="18" xfId="10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3" applyBorder="1" applyAlignment="1">
      <alignment horizontal="center"/>
    </xf>
    <xf numFmtId="0" fontId="1" fillId="18" borderId="1" xfId="10" applyBorder="1" applyAlignment="1">
      <alignment horizontal="center"/>
    </xf>
    <xf numFmtId="0" fontId="1" fillId="18" borderId="14" xfId="10" applyBorder="1" applyAlignment="1">
      <alignment horizontal="center" vertical="center"/>
    </xf>
    <xf numFmtId="0" fontId="1" fillId="18" borderId="15" xfId="10" applyBorder="1" applyAlignment="1">
      <alignment horizontal="center" vertical="center"/>
    </xf>
    <xf numFmtId="0" fontId="1" fillId="18" borderId="16" xfId="10" applyBorder="1" applyAlignment="1">
      <alignment horizontal="center" vertical="center"/>
    </xf>
    <xf numFmtId="0" fontId="1" fillId="18" borderId="17" xfId="1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1" fillId="4" borderId="2" xfId="3" applyBorder="1" applyAlignment="1">
      <alignment horizontal="center"/>
    </xf>
    <xf numFmtId="0" fontId="1" fillId="4" borderId="3" xfId="3" applyBorder="1" applyAlignment="1">
      <alignment horizontal="center"/>
    </xf>
    <xf numFmtId="0" fontId="1" fillId="4" borderId="4" xfId="3" applyBorder="1" applyAlignment="1">
      <alignment horizontal="center"/>
    </xf>
    <xf numFmtId="0" fontId="1" fillId="5" borderId="1" xfId="4" applyBorder="1" applyAlignment="1">
      <alignment horizontal="center"/>
    </xf>
    <xf numFmtId="0" fontId="1" fillId="5" borderId="6" xfId="4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1" fillId="4" borderId="25" xfId="3" applyBorder="1" applyAlignment="1">
      <alignment horizontal="center"/>
    </xf>
    <xf numFmtId="0" fontId="1" fillId="4" borderId="26" xfId="3" applyBorder="1" applyAlignment="1">
      <alignment horizontal="center"/>
    </xf>
    <xf numFmtId="0" fontId="1" fillId="4" borderId="27" xfId="3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2" xfId="2" applyBorder="1" applyAlignment="1">
      <alignment horizontal="center"/>
    </xf>
    <xf numFmtId="0" fontId="1" fillId="3" borderId="3" xfId="2" applyBorder="1" applyAlignment="1">
      <alignment horizontal="center"/>
    </xf>
    <xf numFmtId="0" fontId="1" fillId="3" borderId="4" xfId="2" applyBorder="1" applyAlignment="1">
      <alignment horizontal="center"/>
    </xf>
    <xf numFmtId="0" fontId="1" fillId="2" borderId="1" xfId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1" fillId="4" borderId="12" xfId="3" applyBorder="1" applyAlignment="1">
      <alignment horizontal="center"/>
    </xf>
    <xf numFmtId="0" fontId="1" fillId="4" borderId="11" xfId="3" applyBorder="1" applyAlignment="1">
      <alignment horizontal="center"/>
    </xf>
    <xf numFmtId="0" fontId="1" fillId="4" borderId="18" xfId="3" applyBorder="1" applyAlignment="1">
      <alignment horizontal="center"/>
    </xf>
    <xf numFmtId="0" fontId="1" fillId="2" borderId="11" xfId="1" applyBorder="1" applyAlignment="1">
      <alignment horizontal="center"/>
    </xf>
    <xf numFmtId="0" fontId="1" fillId="2" borderId="19" xfId="1" applyBorder="1" applyAlignment="1">
      <alignment horizontal="center"/>
    </xf>
    <xf numFmtId="0" fontId="1" fillId="2" borderId="18" xfId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</cellXfs>
  <cellStyles count="11">
    <cellStyle name="20% - Accent1" xfId="9" builtinId="30"/>
    <cellStyle name="60% - Accent5" xfId="10" builtinId="48"/>
    <cellStyle name="Accent1" xfId="1" builtinId="29"/>
    <cellStyle name="Accent2" xfId="2" builtinId="33"/>
    <cellStyle name="Accent3" xfId="7" builtinId="37"/>
    <cellStyle name="Accent5" xfId="3" builtinId="45"/>
    <cellStyle name="Accent6" xfId="4" builtinId="49"/>
    <cellStyle name="Berekening" xfId="6" builtinId="22"/>
    <cellStyle name="Invoer" xfId="5" builtinId="20"/>
    <cellStyle name="Standaard" xfId="0" builtinId="0"/>
    <cellStyle name="Valuta" xfId="8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9525</xdr:rowOff>
    </xdr:from>
    <xdr:ext cx="2438400" cy="2686051"/>
    <xdr:sp macro="" textlink="">
      <xdr:nvSpPr>
        <xdr:cNvPr id="2" name="Tekstvak 1"/>
        <xdr:cNvSpPr txBox="1"/>
      </xdr:nvSpPr>
      <xdr:spPr>
        <a:xfrm>
          <a:off x="0" y="590550"/>
          <a:ext cx="2438400" cy="268605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BE" sz="1100"/>
            <a:t>1.</a:t>
          </a:r>
          <a:r>
            <a:rPr lang="nl-BE" sz="1100" baseline="0"/>
            <a:t> Zorg dat men bij de dimensionering binnen de grenzen blijft van tabel 5</a:t>
          </a:r>
        </a:p>
        <a:p>
          <a:endParaRPr lang="nl-BE" sz="1100" baseline="0"/>
        </a:p>
        <a:p>
          <a:r>
            <a:rPr lang="nl-BE" sz="1100" baseline="0"/>
            <a:t>2. </a:t>
          </a:r>
          <a:r>
            <a:rPr lang="nl-BE" sz="1100"/>
            <a:t>Kies</a:t>
          </a:r>
          <a:r>
            <a:rPr lang="nl-BE" sz="1100" baseline="0"/>
            <a:t> eerst het tappatroon waarvan u de betekenis terug vindt in tabel 1</a:t>
          </a:r>
        </a:p>
        <a:p>
          <a:endParaRPr lang="nl-BE" sz="1100" baseline="0"/>
        </a:p>
        <a:p>
          <a:r>
            <a:rPr lang="nl-BE" sz="1100" baseline="0"/>
            <a:t>3. Kies het gewenste collectortype waarvan u enkele eigenschappen terug vindt in tabel 2</a:t>
          </a:r>
        </a:p>
        <a:p>
          <a:endParaRPr lang="nl-BE" sz="1100" baseline="0"/>
        </a:p>
        <a:p>
          <a:r>
            <a:rPr lang="nl-BE" sz="1100" baseline="0"/>
            <a:t>4. Kies de dekkingsgraad waarvan u de definitie en het keuzeproces terug vindt in tabel 3</a:t>
          </a:r>
        </a:p>
        <a:p>
          <a:endParaRPr lang="nl-BE" sz="1100" baseline="0"/>
        </a:p>
        <a:p>
          <a:r>
            <a:rPr lang="nl-BE" sz="1100" baseline="0"/>
            <a:t>5. Klik op de knop berekenen </a:t>
          </a:r>
          <a:endParaRPr lang="nl-B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123826</xdr:colOff>
      <xdr:row>21</xdr:row>
      <xdr:rowOff>1</xdr:rowOff>
    </xdr:from>
    <xdr:ext cx="1066800" cy="628650"/>
    <xdr:sp macro="" textlink="">
      <xdr:nvSpPr>
        <xdr:cNvPr id="4" name="Tekstvak 3"/>
        <xdr:cNvSpPr txBox="1"/>
      </xdr:nvSpPr>
      <xdr:spPr>
        <a:xfrm>
          <a:off x="5591176" y="4000501"/>
          <a:ext cx="1066800" cy="6286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nl-BE" sz="1100"/>
            <a:t>Subsidie</a:t>
          </a:r>
          <a:endParaRPr lang="nl-BE" sz="1100" baseline="0"/>
        </a:p>
        <a:p>
          <a:pPr algn="ctr"/>
          <a:r>
            <a:rPr lang="nl-BE" sz="1100" baseline="0"/>
            <a:t>Renovatie</a:t>
          </a:r>
        </a:p>
        <a:p>
          <a:pPr algn="ctr"/>
          <a:r>
            <a:rPr lang="nl-BE" sz="1100" baseline="0"/>
            <a:t>[%]</a:t>
          </a:r>
          <a:endParaRPr lang="nl-BE" sz="1100"/>
        </a:p>
      </xdr:txBody>
    </xdr:sp>
    <xdr:clientData/>
  </xdr:oneCellAnchor>
  <xdr:oneCellAnchor>
    <xdr:from>
      <xdr:col>4</xdr:col>
      <xdr:colOff>0</xdr:colOff>
      <xdr:row>21</xdr:row>
      <xdr:rowOff>1</xdr:rowOff>
    </xdr:from>
    <xdr:ext cx="923925" cy="628650"/>
    <xdr:sp macro="" textlink="">
      <xdr:nvSpPr>
        <xdr:cNvPr id="5" name="Tekstvak 4"/>
        <xdr:cNvSpPr txBox="1"/>
      </xdr:nvSpPr>
      <xdr:spPr>
        <a:xfrm>
          <a:off x="4667250" y="4000501"/>
          <a:ext cx="923925" cy="6286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nl-BE" sz="1100"/>
            <a:t>Leeftijd</a:t>
          </a:r>
        </a:p>
        <a:p>
          <a:pPr algn="ctr"/>
          <a:r>
            <a:rPr lang="nl-BE" sz="1100"/>
            <a:t>woning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4"/>
  <dimension ref="A1:S53"/>
  <sheetViews>
    <sheetView tabSelected="1" topLeftCell="A10" zoomScale="90" zoomScaleNormal="90" workbookViewId="0">
      <selection activeCell="D28" sqref="D28"/>
    </sheetView>
  </sheetViews>
  <sheetFormatPr defaultRowHeight="15"/>
  <cols>
    <col min="3" max="3" width="18.140625" bestFit="1" customWidth="1"/>
    <col min="5" max="5" width="14.28515625" bestFit="1" customWidth="1"/>
    <col min="6" max="6" width="20.28515625" bestFit="1" customWidth="1"/>
    <col min="7" max="7" width="13.140625" bestFit="1" customWidth="1"/>
    <col min="8" max="9" width="19.7109375" bestFit="1" customWidth="1"/>
    <col min="10" max="10" width="20.42578125" bestFit="1" customWidth="1"/>
    <col min="12" max="12" width="9.85546875" bestFit="1" customWidth="1"/>
    <col min="13" max="13" width="10" bestFit="1" customWidth="1"/>
  </cols>
  <sheetData>
    <row r="1" spans="1:19">
      <c r="A1">
        <v>10</v>
      </c>
      <c r="L1">
        <v>3</v>
      </c>
      <c r="M1">
        <v>1</v>
      </c>
      <c r="N1" s="40" t="str">
        <f>'Stap 2 - Vlakke plaat'!N2</f>
        <v>$C$19</v>
      </c>
      <c r="O1">
        <v>7</v>
      </c>
      <c r="P1" s="23">
        <v>0.2</v>
      </c>
      <c r="Q1">
        <v>2</v>
      </c>
      <c r="R1" t="s">
        <v>65</v>
      </c>
      <c r="S1">
        <f>'Stap 3'!N1</f>
        <v>2</v>
      </c>
    </row>
    <row r="2" spans="1:19" ht="15.75" thickBot="1">
      <c r="M2">
        <v>2</v>
      </c>
      <c r="N2" t="s">
        <v>70</v>
      </c>
      <c r="P2" s="23">
        <v>0.25</v>
      </c>
      <c r="R2" t="s">
        <v>66</v>
      </c>
    </row>
    <row r="3" spans="1:19" ht="15.75" thickBot="1">
      <c r="A3" s="142" t="s">
        <v>144</v>
      </c>
      <c r="B3" s="143"/>
      <c r="C3" s="144"/>
      <c r="F3" s="132" t="s">
        <v>145</v>
      </c>
      <c r="G3" s="133"/>
      <c r="H3" s="134"/>
      <c r="M3">
        <v>3</v>
      </c>
      <c r="P3" s="23">
        <v>0.3</v>
      </c>
    </row>
    <row r="4" spans="1:19">
      <c r="B4" s="147" t="s">
        <v>67</v>
      </c>
      <c r="C4" s="147"/>
      <c r="F4" s="164" t="s">
        <v>114</v>
      </c>
      <c r="G4" s="165"/>
      <c r="H4" s="166"/>
      <c r="M4">
        <v>4</v>
      </c>
      <c r="P4" s="23">
        <v>0.35</v>
      </c>
    </row>
    <row r="5" spans="1:19">
      <c r="C5" t="s">
        <v>63</v>
      </c>
      <c r="F5" s="74" t="s">
        <v>30</v>
      </c>
      <c r="G5" s="167" t="s">
        <v>108</v>
      </c>
      <c r="H5" s="168"/>
      <c r="M5">
        <v>5</v>
      </c>
      <c r="P5" s="23">
        <v>0.4</v>
      </c>
    </row>
    <row r="6" spans="1:19">
      <c r="F6" s="75"/>
      <c r="G6" s="87" t="s">
        <v>124</v>
      </c>
      <c r="H6" s="76" t="s">
        <v>109</v>
      </c>
      <c r="I6" s="45"/>
      <c r="P6" s="23">
        <v>0.45</v>
      </c>
    </row>
    <row r="7" spans="1:19">
      <c r="F7" s="77">
        <v>1</v>
      </c>
      <c r="G7" s="73">
        <v>36</v>
      </c>
      <c r="H7" s="78">
        <v>1</v>
      </c>
      <c r="I7" s="45"/>
      <c r="P7" s="23">
        <v>0.5</v>
      </c>
    </row>
    <row r="8" spans="1:19">
      <c r="C8" t="s">
        <v>64</v>
      </c>
      <c r="F8" s="77">
        <v>2</v>
      </c>
      <c r="G8" s="73">
        <v>100</v>
      </c>
      <c r="H8" s="79" t="s">
        <v>110</v>
      </c>
      <c r="I8" s="45"/>
      <c r="P8" s="23">
        <v>0.55000000000000004</v>
      </c>
    </row>
    <row r="9" spans="1:19">
      <c r="D9" s="71"/>
      <c r="E9" s="71"/>
      <c r="F9" s="77">
        <v>3</v>
      </c>
      <c r="G9" s="73">
        <v>199</v>
      </c>
      <c r="H9" s="78" t="s">
        <v>111</v>
      </c>
      <c r="I9" s="71"/>
      <c r="J9" s="71"/>
      <c r="P9" s="23">
        <v>0.6</v>
      </c>
    </row>
    <row r="10" spans="1:19">
      <c r="D10" s="71"/>
      <c r="E10" s="71"/>
      <c r="F10" s="77">
        <v>4</v>
      </c>
      <c r="G10" s="73">
        <v>325</v>
      </c>
      <c r="H10" s="78" t="s">
        <v>112</v>
      </c>
      <c r="I10" s="71"/>
      <c r="J10" s="71"/>
      <c r="P10" s="23">
        <v>0.65</v>
      </c>
    </row>
    <row r="11" spans="1:19" ht="15.75" thickBot="1">
      <c r="D11" s="71"/>
      <c r="E11" s="71"/>
      <c r="F11" s="80">
        <v>5</v>
      </c>
      <c r="G11" s="81">
        <v>420</v>
      </c>
      <c r="H11" s="82" t="s">
        <v>113</v>
      </c>
      <c r="I11" s="71"/>
      <c r="J11" s="71"/>
    </row>
    <row r="12" spans="1:19" ht="15.75" thickBot="1">
      <c r="D12" s="71"/>
      <c r="E12" s="71"/>
      <c r="F12" s="71"/>
      <c r="G12" s="72"/>
      <c r="H12" s="72"/>
      <c r="I12" s="71"/>
      <c r="J12" s="132" t="s">
        <v>152</v>
      </c>
      <c r="K12" s="133"/>
      <c r="L12" s="133"/>
      <c r="M12" s="134"/>
      <c r="N12" s="83"/>
      <c r="P12">
        <f>'Stap 2 - Vlakke plaat'!N3</f>
        <v>0</v>
      </c>
    </row>
    <row r="13" spans="1:19" ht="15" customHeight="1" thickBot="1">
      <c r="D13" s="71"/>
      <c r="E13" s="71"/>
      <c r="F13" s="132" t="s">
        <v>146</v>
      </c>
      <c r="G13" s="133"/>
      <c r="H13" s="134"/>
      <c r="I13" s="71"/>
      <c r="J13" s="110" t="s">
        <v>153</v>
      </c>
      <c r="K13" s="111"/>
      <c r="L13" s="111"/>
      <c r="M13" s="112"/>
      <c r="N13" s="83"/>
    </row>
    <row r="14" spans="1:19" ht="15.75" thickBot="1">
      <c r="D14" s="71"/>
      <c r="E14" s="71"/>
      <c r="F14" s="175" t="s">
        <v>115</v>
      </c>
      <c r="G14" s="176"/>
      <c r="H14" s="177"/>
      <c r="I14" s="71"/>
      <c r="J14" s="113" t="s">
        <v>128</v>
      </c>
      <c r="K14" s="114"/>
      <c r="L14" s="114"/>
      <c r="M14" s="115"/>
      <c r="N14" s="83"/>
    </row>
    <row r="15" spans="1:19">
      <c r="F15" s="139" t="s">
        <v>116</v>
      </c>
      <c r="G15" s="160" t="s">
        <v>118</v>
      </c>
      <c r="H15" s="161"/>
      <c r="I15" s="71"/>
      <c r="J15" s="113"/>
      <c r="K15" s="114"/>
      <c r="L15" s="114"/>
      <c r="M15" s="115"/>
      <c r="N15" s="6"/>
    </row>
    <row r="16" spans="1:19">
      <c r="F16" s="140"/>
      <c r="G16" s="162" t="s">
        <v>119</v>
      </c>
      <c r="H16" s="163"/>
      <c r="I16" s="71"/>
      <c r="J16" s="89" t="s">
        <v>130</v>
      </c>
      <c r="K16" s="84" t="s">
        <v>131</v>
      </c>
      <c r="L16" s="84" t="s">
        <v>132</v>
      </c>
      <c r="M16" s="90" t="s">
        <v>75</v>
      </c>
      <c r="N16" s="6"/>
    </row>
    <row r="17" spans="1:14">
      <c r="F17" s="140"/>
      <c r="G17" s="162" t="s">
        <v>120</v>
      </c>
      <c r="H17" s="163"/>
      <c r="I17" s="71"/>
      <c r="J17" s="91" t="s">
        <v>129</v>
      </c>
      <c r="K17" s="4">
        <v>2</v>
      </c>
      <c r="L17" s="4">
        <v>30</v>
      </c>
      <c r="M17" s="92" t="s">
        <v>133</v>
      </c>
      <c r="N17" s="6"/>
    </row>
    <row r="18" spans="1:14">
      <c r="A18" s="148" t="s">
        <v>143</v>
      </c>
      <c r="B18" s="148"/>
      <c r="C18" s="88" t="s">
        <v>63</v>
      </c>
      <c r="F18" s="140"/>
      <c r="G18" s="169"/>
      <c r="H18" s="170"/>
      <c r="I18" s="71"/>
      <c r="J18" s="91" t="s">
        <v>134</v>
      </c>
      <c r="K18" s="4">
        <v>12</v>
      </c>
      <c r="L18" s="4">
        <v>100</v>
      </c>
      <c r="M18" s="92" t="s">
        <v>135</v>
      </c>
      <c r="N18" s="6"/>
    </row>
    <row r="19" spans="1:14">
      <c r="A19" s="149">
        <v>1</v>
      </c>
      <c r="B19" s="149"/>
      <c r="C19" s="4"/>
      <c r="F19" s="140"/>
      <c r="G19" s="171"/>
      <c r="H19" s="172"/>
      <c r="I19" s="71"/>
      <c r="J19" s="91" t="s">
        <v>136</v>
      </c>
      <c r="K19" s="4">
        <v>6</v>
      </c>
      <c r="L19" s="4">
        <v>12</v>
      </c>
      <c r="M19" s="92" t="s">
        <v>138</v>
      </c>
      <c r="N19" s="6"/>
    </row>
    <row r="20" spans="1:14" ht="15.75" thickBot="1">
      <c r="A20" s="154"/>
      <c r="B20" s="155"/>
      <c r="C20" s="4"/>
      <c r="F20" s="141"/>
      <c r="G20" s="173"/>
      <c r="H20" s="174"/>
      <c r="I20" s="71"/>
      <c r="J20" s="91" t="s">
        <v>137</v>
      </c>
      <c r="K20" s="4">
        <v>2</v>
      </c>
      <c r="L20" s="4">
        <v>5</v>
      </c>
      <c r="M20" s="92" t="s">
        <v>138</v>
      </c>
    </row>
    <row r="21" spans="1:14">
      <c r="A21" s="156"/>
      <c r="B21" s="157"/>
      <c r="C21" s="88" t="s">
        <v>64</v>
      </c>
      <c r="F21" s="139" t="s">
        <v>117</v>
      </c>
      <c r="G21" s="160" t="s">
        <v>121</v>
      </c>
      <c r="H21" s="161"/>
      <c r="I21" s="71"/>
      <c r="J21" s="91" t="s">
        <v>140</v>
      </c>
      <c r="K21" s="4">
        <v>-45</v>
      </c>
      <c r="L21" s="4">
        <v>45</v>
      </c>
      <c r="M21" s="92" t="s">
        <v>142</v>
      </c>
    </row>
    <row r="22" spans="1:14">
      <c r="A22" s="145">
        <v>2</v>
      </c>
      <c r="B22" s="146"/>
      <c r="C22" s="4"/>
      <c r="F22" s="140"/>
      <c r="G22" s="162" t="s">
        <v>122</v>
      </c>
      <c r="H22" s="163"/>
      <c r="J22" s="91" t="s">
        <v>141</v>
      </c>
      <c r="K22" s="4">
        <v>20</v>
      </c>
      <c r="L22" s="4">
        <v>60</v>
      </c>
      <c r="M22" s="92" t="s">
        <v>142</v>
      </c>
    </row>
    <row r="23" spans="1:14">
      <c r="A23" s="154"/>
      <c r="B23" s="155"/>
      <c r="C23" s="4"/>
      <c r="F23" s="140"/>
      <c r="G23" s="162" t="s">
        <v>123</v>
      </c>
      <c r="H23" s="163"/>
      <c r="J23" s="116" t="s">
        <v>82</v>
      </c>
      <c r="K23" s="117"/>
      <c r="L23" s="117"/>
      <c r="M23" s="118"/>
    </row>
    <row r="24" spans="1:14" ht="15.75" thickBot="1">
      <c r="A24" s="156"/>
      <c r="B24" s="157"/>
      <c r="C24" s="88" t="s">
        <v>67</v>
      </c>
      <c r="F24" s="140"/>
      <c r="G24" s="169"/>
      <c r="H24" s="170"/>
      <c r="J24" s="93" t="s">
        <v>139</v>
      </c>
      <c r="K24" s="119" t="s">
        <v>154</v>
      </c>
      <c r="L24" s="119"/>
      <c r="M24" s="120"/>
    </row>
    <row r="25" spans="1:14">
      <c r="A25" s="145">
        <v>3</v>
      </c>
      <c r="B25" s="146"/>
      <c r="C25" s="4"/>
      <c r="F25" s="140"/>
      <c r="G25" s="171"/>
      <c r="H25" s="172"/>
    </row>
    <row r="26" spans="1:14" ht="15.75" thickBot="1">
      <c r="A26" s="158"/>
      <c r="B26" s="159"/>
      <c r="C26" s="4"/>
      <c r="F26" s="141"/>
      <c r="G26" s="173"/>
      <c r="H26" s="174"/>
    </row>
    <row r="27" spans="1:14" ht="15" customHeight="1" thickBot="1">
      <c r="A27" s="150">
        <v>4</v>
      </c>
      <c r="B27" s="151"/>
      <c r="C27" s="4"/>
    </row>
    <row r="28" spans="1:14" ht="15.75" thickBot="1">
      <c r="A28" s="152"/>
      <c r="B28" s="153"/>
      <c r="C28" s="4"/>
      <c r="F28" s="132" t="s">
        <v>147</v>
      </c>
      <c r="G28" s="133"/>
      <c r="H28" s="134"/>
    </row>
    <row r="29" spans="1:14">
      <c r="F29" s="135" t="s">
        <v>125</v>
      </c>
      <c r="G29" s="136"/>
      <c r="H29" s="137"/>
    </row>
    <row r="30" spans="1:14">
      <c r="F30" s="98" t="s">
        <v>127</v>
      </c>
      <c r="G30" s="100" t="s">
        <v>126</v>
      </c>
      <c r="H30" s="101"/>
    </row>
    <row r="31" spans="1:14">
      <c r="F31" s="99"/>
      <c r="G31" s="102"/>
      <c r="H31" s="103"/>
    </row>
    <row r="32" spans="1:14">
      <c r="F32" s="99"/>
      <c r="G32" s="102"/>
      <c r="H32" s="103"/>
    </row>
    <row r="33" spans="6:8" ht="15" customHeight="1">
      <c r="F33" s="99"/>
      <c r="G33" s="102"/>
      <c r="H33" s="103"/>
    </row>
    <row r="34" spans="6:8">
      <c r="F34" s="99"/>
      <c r="G34" s="102"/>
      <c r="H34" s="103"/>
    </row>
    <row r="35" spans="6:8">
      <c r="F35" s="138"/>
      <c r="G35" s="121"/>
      <c r="H35" s="122"/>
    </row>
    <row r="36" spans="6:8">
      <c r="F36" s="98" t="s">
        <v>31</v>
      </c>
      <c r="G36" s="100" t="s">
        <v>148</v>
      </c>
      <c r="H36" s="101"/>
    </row>
    <row r="37" spans="6:8">
      <c r="F37" s="99"/>
      <c r="G37" s="102"/>
      <c r="H37" s="103"/>
    </row>
    <row r="38" spans="6:8">
      <c r="F38" s="99"/>
      <c r="G38" s="102"/>
      <c r="H38" s="103"/>
    </row>
    <row r="39" spans="6:8" ht="15.75" thickBot="1">
      <c r="F39" s="123"/>
      <c r="G39" s="124"/>
      <c r="H39" s="125"/>
    </row>
    <row r="40" spans="6:8" ht="15" customHeight="1" thickBot="1"/>
    <row r="41" spans="6:8">
      <c r="F41" s="126" t="s">
        <v>149</v>
      </c>
      <c r="G41" s="127"/>
      <c r="H41" s="128"/>
    </row>
    <row r="42" spans="6:8">
      <c r="F42" s="129" t="s">
        <v>0</v>
      </c>
      <c r="G42" s="130"/>
      <c r="H42" s="131"/>
    </row>
    <row r="43" spans="6:8">
      <c r="F43" s="98" t="s">
        <v>127</v>
      </c>
      <c r="G43" s="100" t="s">
        <v>150</v>
      </c>
      <c r="H43" s="101"/>
    </row>
    <row r="44" spans="6:8">
      <c r="F44" s="99"/>
      <c r="G44" s="102"/>
      <c r="H44" s="103"/>
    </row>
    <row r="45" spans="6:8">
      <c r="F45" s="99"/>
      <c r="G45" s="102"/>
      <c r="H45" s="103"/>
    </row>
    <row r="46" spans="6:8">
      <c r="F46" s="99"/>
      <c r="G46" s="102"/>
      <c r="H46" s="103"/>
    </row>
    <row r="47" spans="6:8">
      <c r="F47" s="99"/>
      <c r="G47" s="102"/>
      <c r="H47" s="103"/>
    </row>
    <row r="48" spans="6:8">
      <c r="F48" s="99"/>
      <c r="G48" s="102"/>
      <c r="H48" s="103"/>
    </row>
    <row r="49" spans="6:8">
      <c r="F49" s="99"/>
      <c r="G49" s="102"/>
      <c r="H49" s="103"/>
    </row>
    <row r="50" spans="6:8">
      <c r="F50" s="104" t="s">
        <v>151</v>
      </c>
      <c r="G50" s="105"/>
      <c r="H50" s="106"/>
    </row>
    <row r="51" spans="6:8">
      <c r="F51" s="104"/>
      <c r="G51" s="105"/>
      <c r="H51" s="106"/>
    </row>
    <row r="52" spans="6:8">
      <c r="F52" s="104"/>
      <c r="G52" s="105"/>
      <c r="H52" s="106"/>
    </row>
    <row r="53" spans="6:8" ht="15.75" thickBot="1">
      <c r="F53" s="107"/>
      <c r="G53" s="108"/>
      <c r="H53" s="109"/>
    </row>
  </sheetData>
  <mergeCells count="41">
    <mergeCell ref="J12:M12"/>
    <mergeCell ref="F13:H13"/>
    <mergeCell ref="F14:H14"/>
    <mergeCell ref="F15:F20"/>
    <mergeCell ref="G15:H15"/>
    <mergeCell ref="G16:H16"/>
    <mergeCell ref="G18:H20"/>
    <mergeCell ref="F3:H3"/>
    <mergeCell ref="G17:H17"/>
    <mergeCell ref="F4:H4"/>
    <mergeCell ref="G5:H5"/>
    <mergeCell ref="G24:H26"/>
    <mergeCell ref="A27:B28"/>
    <mergeCell ref="A23:B24"/>
    <mergeCell ref="A26:B26"/>
    <mergeCell ref="A20:B21"/>
    <mergeCell ref="G21:H21"/>
    <mergeCell ref="G22:H22"/>
    <mergeCell ref="G23:H23"/>
    <mergeCell ref="A3:C3"/>
    <mergeCell ref="A22:B22"/>
    <mergeCell ref="A25:B25"/>
    <mergeCell ref="B4:C4"/>
    <mergeCell ref="A18:B18"/>
    <mergeCell ref="A19:B19"/>
    <mergeCell ref="F43:F49"/>
    <mergeCell ref="G43:H49"/>
    <mergeCell ref="F50:H53"/>
    <mergeCell ref="J13:M13"/>
    <mergeCell ref="J14:M15"/>
    <mergeCell ref="J23:M23"/>
    <mergeCell ref="K24:M24"/>
    <mergeCell ref="G30:H35"/>
    <mergeCell ref="F36:F39"/>
    <mergeCell ref="G36:H39"/>
    <mergeCell ref="F41:H41"/>
    <mergeCell ref="F42:H42"/>
    <mergeCell ref="F28:H28"/>
    <mergeCell ref="F29:H29"/>
    <mergeCell ref="F30:F35"/>
    <mergeCell ref="F21:F2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1"/>
  <dimension ref="A1:P67"/>
  <sheetViews>
    <sheetView topLeftCell="A38" workbookViewId="0">
      <selection activeCell="D53" sqref="D53"/>
    </sheetView>
  </sheetViews>
  <sheetFormatPr defaultRowHeight="15"/>
  <cols>
    <col min="1" max="1" width="14" bestFit="1" customWidth="1"/>
    <col min="2" max="2" width="18.85546875" bestFit="1" customWidth="1"/>
    <col min="3" max="3" width="13.140625" bestFit="1" customWidth="1"/>
    <col min="4" max="4" width="20" bestFit="1" customWidth="1"/>
    <col min="7" max="7" width="14" bestFit="1" customWidth="1"/>
    <col min="8" max="8" width="18.85546875" bestFit="1" customWidth="1"/>
    <col min="9" max="9" width="13.140625" bestFit="1" customWidth="1"/>
    <col min="10" max="10" width="20" bestFit="1" customWidth="1"/>
  </cols>
  <sheetData>
    <row r="1" spans="1:16">
      <c r="N1" s="40"/>
    </row>
    <row r="2" spans="1:16" ht="15.75" thickBot="1">
      <c r="N2" t="s">
        <v>69</v>
      </c>
    </row>
    <row r="3" spans="1:16">
      <c r="A3" s="181" t="s">
        <v>6</v>
      </c>
      <c r="B3" s="182"/>
      <c r="C3" s="182"/>
      <c r="D3" s="183"/>
    </row>
    <row r="4" spans="1:16">
      <c r="A4" s="178" t="s">
        <v>4</v>
      </c>
      <c r="B4" s="179"/>
      <c r="C4" s="179" t="s">
        <v>3</v>
      </c>
      <c r="D4" s="180"/>
    </row>
    <row r="5" spans="1:16">
      <c r="A5" s="13" t="s">
        <v>5</v>
      </c>
      <c r="B5" s="14" t="s">
        <v>0</v>
      </c>
      <c r="C5" s="14" t="s">
        <v>1</v>
      </c>
      <c r="D5" s="15" t="s">
        <v>2</v>
      </c>
    </row>
    <row r="6" spans="1:16">
      <c r="A6" s="60">
        <v>50</v>
      </c>
      <c r="B6" s="61">
        <v>35</v>
      </c>
      <c r="C6" s="61">
        <v>90</v>
      </c>
      <c r="D6" s="61">
        <v>1.163</v>
      </c>
      <c r="E6" s="29">
        <v>52</v>
      </c>
      <c r="F6" s="29">
        <v>33</v>
      </c>
    </row>
    <row r="7" spans="1:16">
      <c r="A7" s="60">
        <v>55</v>
      </c>
      <c r="B7" s="61">
        <v>35</v>
      </c>
      <c r="C7" s="61">
        <v>133</v>
      </c>
      <c r="D7" s="61">
        <v>1.49</v>
      </c>
      <c r="E7" s="32">
        <v>61</v>
      </c>
      <c r="F7" s="32">
        <v>32</v>
      </c>
    </row>
    <row r="8" spans="1:16">
      <c r="A8" s="60">
        <v>60</v>
      </c>
      <c r="B8" s="61">
        <v>35</v>
      </c>
      <c r="C8" s="61">
        <v>179</v>
      </c>
      <c r="D8" s="61">
        <v>2</v>
      </c>
      <c r="E8" s="29">
        <v>67</v>
      </c>
      <c r="F8" s="29">
        <v>31</v>
      </c>
    </row>
    <row r="9" spans="1:16">
      <c r="A9" s="86"/>
      <c r="B9" s="86"/>
      <c r="C9" s="86"/>
      <c r="D9" s="86"/>
    </row>
    <row r="10" spans="1:16">
      <c r="A10" s="94"/>
      <c r="B10" s="86"/>
      <c r="C10" s="86"/>
      <c r="D10" s="86"/>
    </row>
    <row r="11" spans="1:16" ht="15.75" thickBot="1">
      <c r="A11" s="6"/>
      <c r="B11" s="22"/>
      <c r="C11" s="22"/>
      <c r="D11" s="22"/>
    </row>
    <row r="12" spans="1:16">
      <c r="A12" s="181" t="s">
        <v>7</v>
      </c>
      <c r="B12" s="182"/>
      <c r="C12" s="182"/>
      <c r="D12" s="183"/>
    </row>
    <row r="13" spans="1:16">
      <c r="A13" s="178" t="s">
        <v>4</v>
      </c>
      <c r="B13" s="179"/>
      <c r="C13" s="179" t="s">
        <v>3</v>
      </c>
      <c r="D13" s="180"/>
    </row>
    <row r="14" spans="1:16">
      <c r="A14" s="13" t="s">
        <v>5</v>
      </c>
      <c r="B14" s="14" t="s">
        <v>0</v>
      </c>
      <c r="C14" s="14" t="s">
        <v>1</v>
      </c>
      <c r="D14" s="15" t="s">
        <v>2</v>
      </c>
      <c r="E14" s="26" t="s">
        <v>58</v>
      </c>
      <c r="F14" s="26" t="s">
        <v>59</v>
      </c>
    </row>
    <row r="15" spans="1:16">
      <c r="A15" s="60">
        <v>22</v>
      </c>
      <c r="B15" s="61">
        <v>45</v>
      </c>
      <c r="C15" s="61">
        <v>90</v>
      </c>
      <c r="D15" s="61">
        <v>1</v>
      </c>
      <c r="E15" s="34">
        <v>23</v>
      </c>
      <c r="F15" s="34">
        <v>44</v>
      </c>
      <c r="P15" s="23"/>
    </row>
    <row r="16" spans="1:16">
      <c r="A16" s="60">
        <v>25</v>
      </c>
      <c r="B16" s="61">
        <v>42</v>
      </c>
      <c r="C16" s="61">
        <v>90</v>
      </c>
      <c r="D16" s="61">
        <v>1.3520000000000001</v>
      </c>
      <c r="E16" s="34">
        <v>27</v>
      </c>
      <c r="F16" s="34">
        <v>39</v>
      </c>
    </row>
    <row r="17" spans="1:6">
      <c r="A17" s="60">
        <v>30</v>
      </c>
      <c r="B17" s="61">
        <v>38</v>
      </c>
      <c r="C17" s="61">
        <v>90</v>
      </c>
      <c r="D17" s="61">
        <v>1.9419999999999999</v>
      </c>
      <c r="E17" s="34">
        <v>31</v>
      </c>
      <c r="F17" s="34">
        <v>32</v>
      </c>
    </row>
    <row r="18" spans="1:6">
      <c r="A18" s="60">
        <v>35</v>
      </c>
      <c r="B18" s="61">
        <v>35</v>
      </c>
      <c r="C18" s="61">
        <v>102</v>
      </c>
      <c r="D18" s="61">
        <v>2.4</v>
      </c>
      <c r="E18" s="26">
        <v>36</v>
      </c>
      <c r="F18" s="26">
        <v>30</v>
      </c>
    </row>
    <row r="19" spans="1:6">
      <c r="A19" s="60">
        <v>40</v>
      </c>
      <c r="B19" s="61">
        <v>35</v>
      </c>
      <c r="C19" s="61">
        <v>143</v>
      </c>
      <c r="D19" s="61">
        <v>2.6440000000000001</v>
      </c>
      <c r="E19" s="26">
        <v>45</v>
      </c>
      <c r="F19" s="26">
        <v>35</v>
      </c>
    </row>
    <row r="20" spans="1:6">
      <c r="A20" s="60">
        <v>45</v>
      </c>
      <c r="B20" s="61">
        <v>35</v>
      </c>
      <c r="C20" s="61">
        <v>181</v>
      </c>
      <c r="D20" s="61">
        <v>2.8740000000000001</v>
      </c>
      <c r="E20" s="26">
        <v>51</v>
      </c>
      <c r="F20" s="26">
        <v>37</v>
      </c>
    </row>
    <row r="21" spans="1:6">
      <c r="A21" s="60">
        <v>50</v>
      </c>
      <c r="B21" s="61">
        <v>35</v>
      </c>
      <c r="C21" s="61">
        <v>218</v>
      </c>
      <c r="D21" s="61">
        <v>3.1</v>
      </c>
      <c r="E21" s="26">
        <v>56</v>
      </c>
      <c r="F21" s="26">
        <v>37</v>
      </c>
    </row>
    <row r="22" spans="1:6">
      <c r="A22" s="60">
        <v>55</v>
      </c>
      <c r="B22" s="61">
        <v>35</v>
      </c>
      <c r="C22" s="61">
        <v>257</v>
      </c>
      <c r="D22" s="61">
        <v>3.28</v>
      </c>
      <c r="E22" s="26">
        <v>59</v>
      </c>
      <c r="F22" s="26">
        <v>37</v>
      </c>
    </row>
    <row r="23" spans="1:6">
      <c r="A23" s="60">
        <v>60</v>
      </c>
      <c r="B23" s="61">
        <v>35</v>
      </c>
      <c r="C23" s="61">
        <v>297</v>
      </c>
      <c r="D23" s="61">
        <v>3.47</v>
      </c>
      <c r="E23" s="26">
        <v>61</v>
      </c>
      <c r="F23" s="26">
        <v>38</v>
      </c>
    </row>
    <row r="26" spans="1:6" ht="15.75" thickBot="1"/>
    <row r="27" spans="1:6">
      <c r="A27" s="181" t="s">
        <v>8</v>
      </c>
      <c r="B27" s="182"/>
      <c r="C27" s="182"/>
      <c r="D27" s="183"/>
    </row>
    <row r="28" spans="1:6">
      <c r="A28" s="178" t="s">
        <v>4</v>
      </c>
      <c r="B28" s="179"/>
      <c r="C28" s="179" t="s">
        <v>3</v>
      </c>
      <c r="D28" s="180"/>
    </row>
    <row r="29" spans="1:6">
      <c r="A29" s="13" t="s">
        <v>5</v>
      </c>
      <c r="B29" s="14" t="s">
        <v>0</v>
      </c>
      <c r="C29" s="14" t="s">
        <v>1</v>
      </c>
      <c r="D29" s="15" t="s">
        <v>2</v>
      </c>
      <c r="E29" s="26" t="s">
        <v>58</v>
      </c>
      <c r="F29" s="26" t="s">
        <v>59</v>
      </c>
    </row>
    <row r="30" spans="1:6">
      <c r="A30" s="61">
        <v>20</v>
      </c>
      <c r="B30" s="61">
        <v>35</v>
      </c>
      <c r="C30" s="61">
        <v>127.4</v>
      </c>
      <c r="D30" s="61">
        <v>2.1520000000000001</v>
      </c>
      <c r="E30" s="28">
        <v>20</v>
      </c>
      <c r="F30" s="28">
        <v>37</v>
      </c>
    </row>
    <row r="31" spans="1:6">
      <c r="A31" s="61">
        <v>25</v>
      </c>
      <c r="B31" s="61">
        <v>35</v>
      </c>
      <c r="C31" s="61">
        <v>148</v>
      </c>
      <c r="D31" s="61">
        <v>2.9</v>
      </c>
      <c r="E31" s="28">
        <v>29</v>
      </c>
      <c r="F31" s="30">
        <v>39</v>
      </c>
    </row>
    <row r="32" spans="1:6">
      <c r="A32" s="61">
        <v>30</v>
      </c>
      <c r="B32" s="61">
        <v>35</v>
      </c>
      <c r="C32" s="61">
        <v>166</v>
      </c>
      <c r="D32" s="61">
        <v>3.4710000000000001</v>
      </c>
      <c r="E32" s="28">
        <v>37</v>
      </c>
      <c r="F32" s="30">
        <v>41</v>
      </c>
    </row>
    <row r="33" spans="1:6">
      <c r="A33" s="61">
        <v>35</v>
      </c>
      <c r="B33" s="61">
        <v>35</v>
      </c>
      <c r="C33" s="61">
        <v>181</v>
      </c>
      <c r="D33" s="61">
        <v>3.9609999999999999</v>
      </c>
      <c r="E33" s="26">
        <v>42</v>
      </c>
      <c r="F33" s="31">
        <v>42</v>
      </c>
    </row>
    <row r="34" spans="1:6">
      <c r="A34" s="61">
        <v>40</v>
      </c>
      <c r="B34" s="61">
        <v>35</v>
      </c>
      <c r="C34" s="61">
        <v>195</v>
      </c>
      <c r="D34" s="61">
        <v>4.383</v>
      </c>
      <c r="E34" s="29">
        <v>46</v>
      </c>
      <c r="F34" s="31">
        <v>42</v>
      </c>
    </row>
    <row r="35" spans="1:6">
      <c r="A35" s="61">
        <v>45</v>
      </c>
      <c r="B35" s="61">
        <v>35</v>
      </c>
      <c r="C35" s="61">
        <v>207</v>
      </c>
      <c r="D35" s="61">
        <v>4.7560000000000002</v>
      </c>
      <c r="E35" s="29">
        <v>49</v>
      </c>
      <c r="F35" s="31">
        <v>42</v>
      </c>
    </row>
    <row r="36" spans="1:6">
      <c r="A36" s="61">
        <v>50</v>
      </c>
      <c r="B36" s="61">
        <v>35</v>
      </c>
      <c r="C36" s="61">
        <v>218</v>
      </c>
      <c r="D36" s="61">
        <v>5.0999999999999996</v>
      </c>
      <c r="E36" s="29">
        <v>52</v>
      </c>
      <c r="F36" s="31">
        <v>41</v>
      </c>
    </row>
    <row r="37" spans="1:6">
      <c r="A37" s="61">
        <v>55</v>
      </c>
      <c r="B37" s="61">
        <v>35</v>
      </c>
      <c r="C37" s="61">
        <v>228</v>
      </c>
      <c r="D37" s="61">
        <v>5.4</v>
      </c>
      <c r="E37" s="29">
        <v>54</v>
      </c>
      <c r="F37" s="31">
        <v>40</v>
      </c>
    </row>
    <row r="38" spans="1:6">
      <c r="A38" s="61">
        <v>60</v>
      </c>
      <c r="B38" s="61">
        <v>35</v>
      </c>
      <c r="C38" s="61">
        <v>238</v>
      </c>
      <c r="D38" s="61">
        <v>5.7</v>
      </c>
      <c r="E38" s="26">
        <v>56</v>
      </c>
      <c r="F38" s="31">
        <v>40</v>
      </c>
    </row>
    <row r="41" spans="1:6" ht="15.75" thickBot="1"/>
    <row r="42" spans="1:6">
      <c r="A42" s="181" t="s">
        <v>9</v>
      </c>
      <c r="B42" s="182"/>
      <c r="C42" s="182"/>
      <c r="D42" s="183"/>
    </row>
    <row r="43" spans="1:6">
      <c r="A43" s="178" t="s">
        <v>4</v>
      </c>
      <c r="B43" s="179"/>
      <c r="C43" s="179" t="s">
        <v>3</v>
      </c>
      <c r="D43" s="180"/>
    </row>
    <row r="44" spans="1:6">
      <c r="A44" s="13" t="s">
        <v>5</v>
      </c>
      <c r="B44" s="14" t="s">
        <v>0</v>
      </c>
      <c r="C44" s="14" t="s">
        <v>1</v>
      </c>
      <c r="D44" s="15" t="s">
        <v>2</v>
      </c>
      <c r="E44" s="26" t="s">
        <v>58</v>
      </c>
      <c r="F44" s="26" t="s">
        <v>59</v>
      </c>
    </row>
    <row r="45" spans="1:6">
      <c r="A45" s="61">
        <v>20</v>
      </c>
      <c r="B45" s="61">
        <v>42</v>
      </c>
      <c r="C45" s="61">
        <v>145</v>
      </c>
      <c r="D45" s="61">
        <v>3.5</v>
      </c>
      <c r="E45" s="35">
        <v>22</v>
      </c>
      <c r="F45" s="35">
        <v>40</v>
      </c>
    </row>
    <row r="46" spans="1:6">
      <c r="A46" s="61">
        <v>25</v>
      </c>
      <c r="B46" s="61">
        <v>42</v>
      </c>
      <c r="C46" s="61">
        <v>175</v>
      </c>
      <c r="D46" s="61">
        <v>4.24</v>
      </c>
      <c r="E46" s="35">
        <v>28</v>
      </c>
      <c r="F46" s="35">
        <v>42</v>
      </c>
    </row>
    <row r="47" spans="1:6">
      <c r="A47" s="61">
        <v>30</v>
      </c>
      <c r="B47" s="61">
        <v>41</v>
      </c>
      <c r="C47" s="61">
        <v>205</v>
      </c>
      <c r="D47" s="61">
        <v>4.95</v>
      </c>
      <c r="E47" s="35">
        <v>34</v>
      </c>
      <c r="F47" s="35">
        <v>43</v>
      </c>
    </row>
    <row r="48" spans="1:6">
      <c r="A48" s="61">
        <v>35</v>
      </c>
      <c r="B48" s="61">
        <v>40</v>
      </c>
      <c r="C48" s="61">
        <v>230</v>
      </c>
      <c r="D48" s="61">
        <v>5.7</v>
      </c>
      <c r="E48" s="26">
        <v>39</v>
      </c>
      <c r="F48" s="26">
        <v>43</v>
      </c>
    </row>
    <row r="49" spans="1:6">
      <c r="A49" s="61">
        <v>40</v>
      </c>
      <c r="B49" s="61">
        <v>40</v>
      </c>
      <c r="C49" s="61">
        <v>260</v>
      </c>
      <c r="D49" s="61">
        <v>6.4260000000000002</v>
      </c>
      <c r="E49" s="26">
        <v>44</v>
      </c>
      <c r="F49" s="26">
        <v>44</v>
      </c>
    </row>
    <row r="50" spans="1:6">
      <c r="A50" s="61">
        <v>45</v>
      </c>
      <c r="B50" s="61">
        <v>39</v>
      </c>
      <c r="C50" s="61">
        <v>290</v>
      </c>
      <c r="D50" s="61">
        <v>7.2160000000000002</v>
      </c>
      <c r="E50" s="26">
        <v>49</v>
      </c>
      <c r="F50" s="26">
        <v>43</v>
      </c>
    </row>
    <row r="51" spans="1:6">
      <c r="A51" s="61">
        <v>50</v>
      </c>
      <c r="B51" s="61">
        <v>38</v>
      </c>
      <c r="C51" s="61">
        <v>330</v>
      </c>
      <c r="D51" s="61">
        <v>8</v>
      </c>
      <c r="E51" s="26">
        <v>53</v>
      </c>
      <c r="F51" s="26">
        <v>43</v>
      </c>
    </row>
    <row r="52" spans="1:6">
      <c r="A52" s="61">
        <v>55</v>
      </c>
      <c r="B52" s="61">
        <v>42</v>
      </c>
      <c r="C52" s="61">
        <v>485</v>
      </c>
      <c r="D52" s="61">
        <v>7.7809999999999997</v>
      </c>
      <c r="E52" s="26">
        <v>54</v>
      </c>
      <c r="F52" s="26">
        <v>45</v>
      </c>
    </row>
    <row r="53" spans="1:6">
      <c r="A53" s="61">
        <v>60</v>
      </c>
      <c r="B53" s="61">
        <v>38</v>
      </c>
      <c r="C53" s="61">
        <v>496</v>
      </c>
      <c r="D53" s="61">
        <v>9.3000000000000007</v>
      </c>
      <c r="E53" s="26">
        <v>59</v>
      </c>
      <c r="F53" s="26">
        <v>42</v>
      </c>
    </row>
    <row r="56" spans="1:6" ht="15.75" thickBot="1"/>
    <row r="57" spans="1:6">
      <c r="A57" s="181" t="s">
        <v>10</v>
      </c>
      <c r="B57" s="182"/>
      <c r="C57" s="182"/>
      <c r="D57" s="183"/>
    </row>
    <row r="58" spans="1:6">
      <c r="A58" s="178" t="s">
        <v>4</v>
      </c>
      <c r="B58" s="179"/>
      <c r="C58" s="179" t="s">
        <v>3</v>
      </c>
      <c r="D58" s="180"/>
    </row>
    <row r="59" spans="1:6">
      <c r="A59" s="13" t="s">
        <v>5</v>
      </c>
      <c r="B59" s="14" t="s">
        <v>0</v>
      </c>
      <c r="C59" s="14" t="s">
        <v>1</v>
      </c>
      <c r="D59" s="15" t="s">
        <v>2</v>
      </c>
    </row>
    <row r="60" spans="1:6">
      <c r="A60" s="61">
        <v>20</v>
      </c>
      <c r="B60" s="61">
        <v>48</v>
      </c>
      <c r="C60" s="61">
        <v>185</v>
      </c>
      <c r="D60" s="61">
        <v>4.4690000000000003</v>
      </c>
      <c r="E60" s="26">
        <v>23</v>
      </c>
      <c r="F60" s="26">
        <v>43</v>
      </c>
    </row>
    <row r="61" spans="1:6">
      <c r="A61" s="61">
        <v>25</v>
      </c>
      <c r="B61" s="61">
        <v>47</v>
      </c>
      <c r="C61" s="61">
        <v>215</v>
      </c>
      <c r="D61" s="61">
        <v>5.24</v>
      </c>
      <c r="E61" s="27">
        <v>28</v>
      </c>
      <c r="F61" s="27">
        <v>44</v>
      </c>
    </row>
    <row r="62" spans="1:6">
      <c r="A62" s="61">
        <v>30</v>
      </c>
      <c r="B62" s="61">
        <v>45</v>
      </c>
      <c r="C62" s="61">
        <v>240</v>
      </c>
      <c r="D62" s="61">
        <v>6</v>
      </c>
      <c r="E62" s="26">
        <v>32</v>
      </c>
      <c r="F62" s="26">
        <v>44</v>
      </c>
    </row>
    <row r="63" spans="1:6">
      <c r="A63" s="61">
        <v>35</v>
      </c>
      <c r="B63" s="61">
        <v>44</v>
      </c>
      <c r="C63" s="61">
        <v>275</v>
      </c>
      <c r="D63" s="61">
        <v>6.7110000000000003</v>
      </c>
      <c r="E63" s="26">
        <v>36</v>
      </c>
      <c r="F63" s="26">
        <v>45</v>
      </c>
    </row>
    <row r="64" spans="1:6">
      <c r="A64" s="61">
        <v>40</v>
      </c>
      <c r="B64" s="61">
        <v>45</v>
      </c>
      <c r="C64" s="61">
        <v>339</v>
      </c>
      <c r="D64" s="61">
        <v>7.1219999999999999</v>
      </c>
      <c r="E64" s="26">
        <v>40</v>
      </c>
      <c r="F64" s="26">
        <v>47</v>
      </c>
    </row>
    <row r="65" spans="1:6">
      <c r="A65" s="61">
        <v>45</v>
      </c>
      <c r="B65" s="61">
        <v>42</v>
      </c>
      <c r="C65" s="61">
        <v>350</v>
      </c>
      <c r="D65" s="61">
        <v>8.3510000000000009</v>
      </c>
      <c r="E65" s="26">
        <v>45</v>
      </c>
      <c r="F65" s="26">
        <v>45</v>
      </c>
    </row>
    <row r="66" spans="1:6">
      <c r="A66" s="61">
        <v>50</v>
      </c>
      <c r="B66" s="61">
        <v>48</v>
      </c>
      <c r="C66" s="61">
        <v>500</v>
      </c>
      <c r="D66" s="61">
        <v>8</v>
      </c>
      <c r="E66" s="26">
        <v>47</v>
      </c>
      <c r="F66" s="26">
        <v>49</v>
      </c>
    </row>
    <row r="67" spans="1:6">
      <c r="A67" s="61">
        <v>55</v>
      </c>
      <c r="B67" s="61">
        <v>44</v>
      </c>
      <c r="C67" s="61">
        <v>500</v>
      </c>
      <c r="D67" s="61">
        <v>9.6</v>
      </c>
      <c r="E67" s="26">
        <v>52</v>
      </c>
      <c r="F67" s="26">
        <v>46</v>
      </c>
    </row>
  </sheetData>
  <mergeCells count="15">
    <mergeCell ref="C4:D4"/>
    <mergeCell ref="A4:B4"/>
    <mergeCell ref="A57:D57"/>
    <mergeCell ref="A3:D3"/>
    <mergeCell ref="A12:D12"/>
    <mergeCell ref="A13:B13"/>
    <mergeCell ref="C13:D13"/>
    <mergeCell ref="A42:D42"/>
    <mergeCell ref="A58:B58"/>
    <mergeCell ref="C58:D58"/>
    <mergeCell ref="A27:D27"/>
    <mergeCell ref="A28:B28"/>
    <mergeCell ref="C28:D28"/>
    <mergeCell ref="A43:B43"/>
    <mergeCell ref="C43:D4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2"/>
  <dimension ref="A3:J66"/>
  <sheetViews>
    <sheetView topLeftCell="A11" workbookViewId="0">
      <selection activeCell="D20" sqref="D20"/>
    </sheetView>
  </sheetViews>
  <sheetFormatPr defaultRowHeight="15"/>
  <cols>
    <col min="1" max="1" width="14" bestFit="1" customWidth="1"/>
    <col min="2" max="2" width="18.85546875" bestFit="1" customWidth="1"/>
    <col min="3" max="3" width="13.140625" bestFit="1" customWidth="1"/>
    <col min="4" max="4" width="20" bestFit="1" customWidth="1"/>
    <col min="7" max="7" width="14" bestFit="1" customWidth="1"/>
    <col min="8" max="8" width="18.85546875" bestFit="1" customWidth="1"/>
    <col min="9" max="9" width="13.140625" bestFit="1" customWidth="1"/>
    <col min="10" max="10" width="20" bestFit="1" customWidth="1"/>
  </cols>
  <sheetData>
    <row r="3" spans="1:6" ht="15.75" thickBot="1"/>
    <row r="4" spans="1:6">
      <c r="A4" s="181" t="s">
        <v>6</v>
      </c>
      <c r="B4" s="182"/>
      <c r="C4" s="182"/>
      <c r="D4" s="183"/>
    </row>
    <row r="5" spans="1:6">
      <c r="A5" s="179" t="s">
        <v>4</v>
      </c>
      <c r="B5" s="179"/>
      <c r="C5" s="179" t="s">
        <v>3</v>
      </c>
      <c r="D5" s="179"/>
    </row>
    <row r="6" spans="1:6">
      <c r="A6" s="85" t="s">
        <v>5</v>
      </c>
      <c r="B6" s="85" t="s">
        <v>0</v>
      </c>
      <c r="C6" s="85" t="s">
        <v>1</v>
      </c>
      <c r="D6" s="85" t="s">
        <v>2</v>
      </c>
    </row>
    <row r="7" spans="1:6">
      <c r="A7" s="61">
        <v>60</v>
      </c>
      <c r="B7" s="61">
        <v>41</v>
      </c>
      <c r="C7" s="61">
        <v>90</v>
      </c>
      <c r="D7" s="61">
        <v>1.2</v>
      </c>
      <c r="E7" s="29">
        <v>66</v>
      </c>
      <c r="F7" s="29">
        <v>42</v>
      </c>
    </row>
    <row r="8" spans="1:6">
      <c r="A8" s="86"/>
      <c r="B8" s="86"/>
      <c r="C8" s="86"/>
      <c r="D8" s="86"/>
      <c r="E8" s="33"/>
      <c r="F8" s="33"/>
    </row>
    <row r="9" spans="1:6">
      <c r="A9" s="86"/>
      <c r="B9" s="86"/>
      <c r="C9" s="86"/>
      <c r="D9" s="86"/>
    </row>
    <row r="10" spans="1:6">
      <c r="A10" s="94"/>
      <c r="B10" s="86"/>
      <c r="C10" s="86"/>
      <c r="D10" s="86"/>
    </row>
    <row r="11" spans="1:6" ht="15.75" thickBot="1">
      <c r="A11" s="6"/>
      <c r="B11" s="22"/>
      <c r="C11" s="22"/>
      <c r="D11" s="22"/>
    </row>
    <row r="12" spans="1:6">
      <c r="A12" s="181" t="s">
        <v>7</v>
      </c>
      <c r="B12" s="182"/>
      <c r="C12" s="182"/>
      <c r="D12" s="183"/>
    </row>
    <row r="13" spans="1:6">
      <c r="A13" s="178" t="s">
        <v>4</v>
      </c>
      <c r="B13" s="179"/>
      <c r="C13" s="179" t="s">
        <v>3</v>
      </c>
      <c r="D13" s="180"/>
    </row>
    <row r="14" spans="1:6">
      <c r="A14" s="19" t="s">
        <v>5</v>
      </c>
      <c r="B14" s="20" t="s">
        <v>0</v>
      </c>
      <c r="C14" s="20" t="s">
        <v>1</v>
      </c>
      <c r="D14" s="21" t="s">
        <v>2</v>
      </c>
      <c r="E14" s="26" t="s">
        <v>58</v>
      </c>
      <c r="F14" s="26" t="s">
        <v>59</v>
      </c>
    </row>
    <row r="15" spans="1:6">
      <c r="A15" s="61">
        <v>29</v>
      </c>
      <c r="B15" s="61">
        <v>55</v>
      </c>
      <c r="C15" s="61">
        <v>90</v>
      </c>
      <c r="D15" s="61">
        <v>1</v>
      </c>
      <c r="E15" s="34">
        <v>28</v>
      </c>
      <c r="F15" s="34">
        <v>55</v>
      </c>
    </row>
    <row r="16" spans="1:6">
      <c r="A16" s="61">
        <v>30</v>
      </c>
      <c r="B16" s="61">
        <v>54</v>
      </c>
      <c r="C16" s="61">
        <v>90</v>
      </c>
      <c r="D16" s="61">
        <v>1.1299999999999999</v>
      </c>
      <c r="E16" s="34">
        <v>30</v>
      </c>
      <c r="F16" s="34">
        <v>53</v>
      </c>
    </row>
    <row r="17" spans="1:10">
      <c r="A17" s="61">
        <v>35</v>
      </c>
      <c r="B17" s="61">
        <v>49</v>
      </c>
      <c r="C17" s="61">
        <v>90</v>
      </c>
      <c r="D17" s="61">
        <v>1.62</v>
      </c>
      <c r="E17" s="34">
        <v>38</v>
      </c>
      <c r="F17" s="34">
        <v>46</v>
      </c>
    </row>
    <row r="18" spans="1:10">
      <c r="A18" s="61">
        <v>40</v>
      </c>
      <c r="B18" s="61">
        <v>47</v>
      </c>
      <c r="C18" s="61">
        <v>110</v>
      </c>
      <c r="D18" s="61">
        <v>1.972</v>
      </c>
      <c r="E18" s="26">
        <v>45</v>
      </c>
      <c r="F18" s="26">
        <v>45</v>
      </c>
    </row>
    <row r="19" spans="1:10">
      <c r="A19" s="61">
        <v>45</v>
      </c>
      <c r="B19" s="61">
        <v>45</v>
      </c>
      <c r="C19" s="61">
        <v>120</v>
      </c>
      <c r="D19" s="61">
        <v>2.3109999999999999</v>
      </c>
      <c r="E19" s="26">
        <v>49</v>
      </c>
      <c r="F19" s="26">
        <v>43</v>
      </c>
    </row>
    <row r="20" spans="1:10">
      <c r="A20" s="59">
        <v>50</v>
      </c>
      <c r="B20" s="59">
        <v>45</v>
      </c>
      <c r="C20" s="59">
        <v>156</v>
      </c>
      <c r="D20" s="59">
        <v>2.5299999999999998</v>
      </c>
      <c r="E20" s="26">
        <v>56</v>
      </c>
      <c r="F20" s="26">
        <v>46</v>
      </c>
    </row>
    <row r="21" spans="1:10">
      <c r="A21" s="61">
        <v>55</v>
      </c>
      <c r="B21" s="61">
        <v>45</v>
      </c>
      <c r="C21" s="61">
        <v>191</v>
      </c>
      <c r="D21" s="61">
        <v>2.73</v>
      </c>
      <c r="E21" s="26">
        <v>62</v>
      </c>
      <c r="F21" s="26">
        <v>47</v>
      </c>
    </row>
    <row r="22" spans="1:10">
      <c r="A22" s="61">
        <v>60</v>
      </c>
      <c r="B22" s="61">
        <v>45</v>
      </c>
      <c r="C22" s="61">
        <v>228</v>
      </c>
      <c r="D22" s="61">
        <v>2.92</v>
      </c>
      <c r="E22" s="26">
        <v>65</v>
      </c>
      <c r="F22" s="26">
        <v>48</v>
      </c>
    </row>
    <row r="24" spans="1:10" ht="15.75" thickBot="1"/>
    <row r="25" spans="1:10">
      <c r="A25" s="181" t="s">
        <v>8</v>
      </c>
      <c r="B25" s="182"/>
      <c r="C25" s="182"/>
      <c r="D25" s="183"/>
    </row>
    <row r="26" spans="1:10">
      <c r="A26" s="178" t="s">
        <v>4</v>
      </c>
      <c r="B26" s="179"/>
      <c r="C26" s="179" t="s">
        <v>3</v>
      </c>
      <c r="D26" s="180"/>
    </row>
    <row r="27" spans="1:10">
      <c r="A27" s="2" t="s">
        <v>5</v>
      </c>
      <c r="B27" s="1" t="s">
        <v>0</v>
      </c>
      <c r="C27" s="1" t="s">
        <v>1</v>
      </c>
      <c r="D27" s="3" t="s">
        <v>2</v>
      </c>
    </row>
    <row r="28" spans="1:10">
      <c r="A28" s="61">
        <v>20</v>
      </c>
      <c r="B28" s="61">
        <v>49</v>
      </c>
      <c r="C28" s="61">
        <v>90</v>
      </c>
      <c r="D28" s="61">
        <v>1.1200000000000001</v>
      </c>
      <c r="I28" s="28">
        <v>15</v>
      </c>
      <c r="J28" s="28">
        <v>53</v>
      </c>
    </row>
    <row r="29" spans="1:10">
      <c r="A29" s="61">
        <v>25</v>
      </c>
      <c r="B29" s="61">
        <v>49</v>
      </c>
      <c r="C29" s="61">
        <v>110</v>
      </c>
      <c r="D29" s="61">
        <v>1.85</v>
      </c>
      <c r="I29" s="28">
        <v>23</v>
      </c>
      <c r="J29" s="28">
        <v>48</v>
      </c>
    </row>
    <row r="30" spans="1:10">
      <c r="A30" s="61">
        <v>30</v>
      </c>
      <c r="B30" s="61">
        <v>52</v>
      </c>
      <c r="C30" s="61">
        <v>140</v>
      </c>
      <c r="D30" s="61">
        <v>2.39</v>
      </c>
      <c r="I30" s="28">
        <v>28</v>
      </c>
      <c r="J30" s="28">
        <v>48</v>
      </c>
    </row>
    <row r="31" spans="1:10">
      <c r="A31" s="61">
        <v>35</v>
      </c>
      <c r="B31" s="61">
        <v>54</v>
      </c>
      <c r="C31" s="61">
        <v>165</v>
      </c>
      <c r="D31" s="61">
        <v>2.84</v>
      </c>
      <c r="I31" s="29">
        <v>38</v>
      </c>
      <c r="J31" s="29">
        <v>52</v>
      </c>
    </row>
    <row r="32" spans="1:10">
      <c r="A32" s="61">
        <v>40</v>
      </c>
      <c r="B32" s="61">
        <v>54</v>
      </c>
      <c r="C32" s="61">
        <v>182</v>
      </c>
      <c r="D32" s="61">
        <v>3.2309999999999999</v>
      </c>
      <c r="I32" s="29">
        <v>44</v>
      </c>
      <c r="J32" s="29">
        <v>54</v>
      </c>
    </row>
    <row r="33" spans="1:10">
      <c r="A33" s="61">
        <v>45</v>
      </c>
      <c r="B33" s="61">
        <v>55</v>
      </c>
      <c r="C33" s="61">
        <v>200</v>
      </c>
      <c r="D33" s="61">
        <v>3.5750000000000002</v>
      </c>
      <c r="I33" s="29">
        <v>49</v>
      </c>
      <c r="J33" s="29">
        <v>54</v>
      </c>
    </row>
    <row r="34" spans="1:10">
      <c r="A34" s="61">
        <v>50</v>
      </c>
      <c r="B34" s="61">
        <v>56</v>
      </c>
      <c r="C34" s="61">
        <v>216</v>
      </c>
      <c r="D34" s="61">
        <v>3.8809999999999998</v>
      </c>
      <c r="I34" s="29">
        <v>50</v>
      </c>
      <c r="J34" s="29">
        <v>54</v>
      </c>
    </row>
    <row r="35" spans="1:10">
      <c r="A35" s="61">
        <v>55</v>
      </c>
      <c r="B35" s="61">
        <v>57</v>
      </c>
      <c r="C35" s="61">
        <v>231</v>
      </c>
      <c r="D35" s="61">
        <v>4.1559999999999997</v>
      </c>
      <c r="I35" s="29">
        <v>53</v>
      </c>
      <c r="J35" s="29">
        <v>54</v>
      </c>
    </row>
    <row r="36" spans="1:10">
      <c r="A36" s="61">
        <v>60</v>
      </c>
      <c r="B36" s="61">
        <v>58</v>
      </c>
      <c r="C36" s="61">
        <v>245</v>
      </c>
      <c r="D36" s="61">
        <v>4.41</v>
      </c>
      <c r="I36" s="29">
        <v>58</v>
      </c>
      <c r="J36" s="29">
        <v>53</v>
      </c>
    </row>
    <row r="39" spans="1:10" ht="15.75" thickBot="1"/>
    <row r="40" spans="1:10">
      <c r="A40" s="181" t="s">
        <v>9</v>
      </c>
      <c r="B40" s="182"/>
      <c r="C40" s="182"/>
      <c r="D40" s="183"/>
    </row>
    <row r="41" spans="1:10">
      <c r="A41" s="178" t="s">
        <v>4</v>
      </c>
      <c r="B41" s="179"/>
      <c r="C41" s="179" t="s">
        <v>3</v>
      </c>
      <c r="D41" s="180"/>
    </row>
    <row r="42" spans="1:10">
      <c r="A42" s="2" t="s">
        <v>5</v>
      </c>
      <c r="B42" s="1" t="s">
        <v>0</v>
      </c>
      <c r="C42" s="1" t="s">
        <v>1</v>
      </c>
      <c r="D42" s="3" t="s">
        <v>2</v>
      </c>
      <c r="E42" s="26" t="s">
        <v>58</v>
      </c>
      <c r="F42" s="26" t="s">
        <v>59</v>
      </c>
    </row>
    <row r="43" spans="1:10">
      <c r="A43" s="61">
        <v>20</v>
      </c>
      <c r="B43" s="61">
        <v>54</v>
      </c>
      <c r="C43" s="61">
        <v>145</v>
      </c>
      <c r="D43" s="61">
        <v>2.6</v>
      </c>
      <c r="E43" s="35">
        <v>21</v>
      </c>
      <c r="F43" s="36">
        <v>50</v>
      </c>
    </row>
    <row r="44" spans="1:10">
      <c r="A44" s="61">
        <v>25</v>
      </c>
      <c r="B44" s="61">
        <v>55</v>
      </c>
      <c r="C44" s="61">
        <v>180</v>
      </c>
      <c r="D44" s="61">
        <v>3.21</v>
      </c>
      <c r="E44" s="35">
        <v>28</v>
      </c>
      <c r="F44" s="35">
        <v>54</v>
      </c>
    </row>
    <row r="45" spans="1:10">
      <c r="A45" s="61">
        <v>30</v>
      </c>
      <c r="B45" s="61">
        <v>55</v>
      </c>
      <c r="C45" s="61">
        <v>210</v>
      </c>
      <c r="D45" s="61">
        <v>3.8</v>
      </c>
      <c r="E45" s="35">
        <v>34</v>
      </c>
      <c r="F45" s="35">
        <v>56</v>
      </c>
    </row>
    <row r="46" spans="1:10">
      <c r="A46" s="61">
        <v>35</v>
      </c>
      <c r="B46" s="61">
        <v>55</v>
      </c>
      <c r="C46" s="61">
        <v>241</v>
      </c>
      <c r="D46" s="61">
        <v>4.3630000000000004</v>
      </c>
      <c r="E46" s="26">
        <v>39</v>
      </c>
      <c r="F46" s="26">
        <v>57</v>
      </c>
    </row>
    <row r="47" spans="1:10">
      <c r="A47" s="61">
        <v>40</v>
      </c>
      <c r="B47" s="61">
        <v>55</v>
      </c>
      <c r="C47" s="61">
        <v>275</v>
      </c>
      <c r="D47" s="61">
        <v>4.9000000000000004</v>
      </c>
      <c r="E47" s="26">
        <v>44</v>
      </c>
      <c r="F47" s="26">
        <v>58</v>
      </c>
    </row>
    <row r="48" spans="1:10">
      <c r="A48" s="61">
        <v>45</v>
      </c>
      <c r="B48" s="61">
        <v>54</v>
      </c>
      <c r="C48" s="61">
        <v>305</v>
      </c>
      <c r="D48" s="61">
        <v>5.4610000000000003</v>
      </c>
      <c r="E48" s="26">
        <v>49</v>
      </c>
      <c r="F48" s="26">
        <v>57</v>
      </c>
    </row>
    <row r="49" spans="1:6">
      <c r="A49" s="61">
        <v>50</v>
      </c>
      <c r="B49" s="61">
        <v>53</v>
      </c>
      <c r="C49" s="61">
        <v>335</v>
      </c>
      <c r="D49" s="61">
        <v>6</v>
      </c>
      <c r="E49" s="26">
        <v>53</v>
      </c>
      <c r="F49" s="26">
        <v>57</v>
      </c>
    </row>
    <row r="50" spans="1:6">
      <c r="A50" s="61">
        <v>55</v>
      </c>
      <c r="B50" s="61">
        <v>52</v>
      </c>
      <c r="C50" s="61">
        <v>370</v>
      </c>
      <c r="D50" s="61">
        <v>6.6369999999999996</v>
      </c>
      <c r="E50" s="26">
        <v>57</v>
      </c>
      <c r="F50" s="26">
        <v>56</v>
      </c>
    </row>
    <row r="51" spans="1:6">
      <c r="A51" s="61">
        <v>60</v>
      </c>
      <c r="B51" s="61">
        <v>51</v>
      </c>
      <c r="C51" s="61">
        <v>405</v>
      </c>
      <c r="D51" s="61">
        <v>7.31</v>
      </c>
      <c r="E51" s="26">
        <v>60</v>
      </c>
      <c r="F51" s="26">
        <v>54</v>
      </c>
    </row>
    <row r="54" spans="1:6" ht="15.75" thickBot="1"/>
    <row r="55" spans="1:6">
      <c r="A55" s="181" t="s">
        <v>10</v>
      </c>
      <c r="B55" s="182"/>
      <c r="C55" s="182"/>
      <c r="D55" s="183"/>
    </row>
    <row r="56" spans="1:6">
      <c r="A56" s="178" t="s">
        <v>4</v>
      </c>
      <c r="B56" s="179"/>
      <c r="C56" s="179" t="s">
        <v>3</v>
      </c>
      <c r="D56" s="180"/>
    </row>
    <row r="57" spans="1:6">
      <c r="A57" s="25" t="s">
        <v>5</v>
      </c>
      <c r="B57" s="25" t="s">
        <v>0</v>
      </c>
      <c r="C57" s="25" t="s">
        <v>1</v>
      </c>
      <c r="D57" s="25" t="s">
        <v>2</v>
      </c>
      <c r="E57" s="26" t="s">
        <v>58</v>
      </c>
      <c r="F57" s="26" t="s">
        <v>59</v>
      </c>
    </row>
    <row r="58" spans="1:6">
      <c r="A58" s="61">
        <v>20</v>
      </c>
      <c r="B58" s="61">
        <v>58</v>
      </c>
      <c r="C58" s="61">
        <v>200</v>
      </c>
      <c r="D58" s="61">
        <v>3.6</v>
      </c>
      <c r="E58" s="26">
        <v>24</v>
      </c>
      <c r="F58" s="26">
        <v>56</v>
      </c>
    </row>
    <row r="59" spans="1:6">
      <c r="A59" s="61">
        <v>25</v>
      </c>
      <c r="B59" s="61">
        <v>57</v>
      </c>
      <c r="C59" s="61">
        <v>235</v>
      </c>
      <c r="D59" s="61">
        <v>4.2519999999999998</v>
      </c>
      <c r="E59" s="27">
        <v>29</v>
      </c>
      <c r="F59" s="27">
        <v>57</v>
      </c>
    </row>
    <row r="60" spans="1:6">
      <c r="A60" s="61">
        <v>30</v>
      </c>
      <c r="B60" s="61">
        <v>56</v>
      </c>
      <c r="C60" s="61">
        <v>270</v>
      </c>
      <c r="D60" s="61">
        <v>4.8339999999999996</v>
      </c>
      <c r="E60" s="26">
        <v>34</v>
      </c>
      <c r="F60" s="26">
        <v>58</v>
      </c>
    </row>
    <row r="61" spans="1:6">
      <c r="A61" s="61">
        <v>35</v>
      </c>
      <c r="B61" s="61">
        <v>55</v>
      </c>
      <c r="C61" s="61">
        <v>300</v>
      </c>
      <c r="D61" s="61">
        <v>5.4</v>
      </c>
      <c r="E61" s="26">
        <v>38</v>
      </c>
      <c r="F61" s="26">
        <v>59</v>
      </c>
    </row>
    <row r="62" spans="1:6">
      <c r="A62" s="61">
        <v>40</v>
      </c>
      <c r="B62" s="61">
        <v>54</v>
      </c>
      <c r="C62" s="61">
        <v>330</v>
      </c>
      <c r="D62" s="61">
        <v>5.9329999999999998</v>
      </c>
      <c r="E62" s="26">
        <v>42</v>
      </c>
      <c r="F62" s="26">
        <v>59</v>
      </c>
    </row>
    <row r="63" spans="1:6">
      <c r="A63" s="61">
        <v>45</v>
      </c>
      <c r="B63" s="61">
        <v>54</v>
      </c>
      <c r="C63" s="61">
        <v>365</v>
      </c>
      <c r="D63" s="61">
        <v>6.45</v>
      </c>
      <c r="E63" s="26">
        <v>45</v>
      </c>
      <c r="F63" s="26">
        <v>59</v>
      </c>
    </row>
    <row r="64" spans="1:6">
      <c r="A64" s="61">
        <v>50</v>
      </c>
      <c r="B64" s="61">
        <v>53</v>
      </c>
      <c r="C64" s="61">
        <v>390</v>
      </c>
      <c r="D64" s="61">
        <v>7.04</v>
      </c>
      <c r="E64" s="26">
        <v>49</v>
      </c>
      <c r="F64" s="26">
        <v>58</v>
      </c>
    </row>
    <row r="65" spans="1:6">
      <c r="A65" s="61">
        <v>55</v>
      </c>
      <c r="B65" s="61">
        <v>52</v>
      </c>
      <c r="C65" s="61">
        <v>425</v>
      </c>
      <c r="D65" s="61">
        <v>7.6349999999999998</v>
      </c>
      <c r="E65" s="26">
        <v>52</v>
      </c>
      <c r="F65" s="26">
        <v>58</v>
      </c>
    </row>
    <row r="66" spans="1:6">
      <c r="A66" s="61">
        <v>60</v>
      </c>
      <c r="B66" s="61">
        <v>51</v>
      </c>
      <c r="C66" s="61">
        <v>465</v>
      </c>
      <c r="D66" s="61">
        <v>8.3520000000000003</v>
      </c>
      <c r="E66" s="26">
        <v>56</v>
      </c>
      <c r="F66" s="26">
        <v>57</v>
      </c>
    </row>
  </sheetData>
  <mergeCells count="15">
    <mergeCell ref="A4:D4"/>
    <mergeCell ref="A12:D12"/>
    <mergeCell ref="A13:B13"/>
    <mergeCell ref="C13:D13"/>
    <mergeCell ref="A5:B5"/>
    <mergeCell ref="C5:D5"/>
    <mergeCell ref="A55:D55"/>
    <mergeCell ref="A56:B56"/>
    <mergeCell ref="C56:D56"/>
    <mergeCell ref="A25:D25"/>
    <mergeCell ref="A40:D40"/>
    <mergeCell ref="A26:B26"/>
    <mergeCell ref="C26:D26"/>
    <mergeCell ref="A41:B41"/>
    <mergeCell ref="C41:D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Blad3"/>
  <dimension ref="A1:W43"/>
  <sheetViews>
    <sheetView topLeftCell="A19" workbookViewId="0">
      <selection activeCell="K13" sqref="K13"/>
    </sheetView>
  </sheetViews>
  <sheetFormatPr defaultRowHeight="15"/>
  <cols>
    <col min="1" max="1" width="12" bestFit="1" customWidth="1"/>
    <col min="2" max="2" width="23.7109375" bestFit="1" customWidth="1"/>
    <col min="3" max="3" width="20" bestFit="1" customWidth="1"/>
    <col min="4" max="4" width="14.28515625" bestFit="1" customWidth="1"/>
    <col min="5" max="5" width="12" bestFit="1" customWidth="1"/>
    <col min="8" max="8" width="35.7109375" bestFit="1" customWidth="1"/>
    <col min="9" max="9" width="14" customWidth="1"/>
    <col min="10" max="10" width="8.28515625" bestFit="1" customWidth="1"/>
    <col min="11" max="11" width="17.7109375" bestFit="1" customWidth="1"/>
    <col min="12" max="12" width="6" bestFit="1" customWidth="1"/>
    <col min="13" max="13" width="13" customWidth="1"/>
    <col min="14" max="18" width="9.140625" customWidth="1"/>
    <col min="21" max="21" width="21.5703125" bestFit="1" customWidth="1"/>
  </cols>
  <sheetData>
    <row r="1" spans="1:23">
      <c r="A1" s="6"/>
      <c r="B1" s="190" t="s">
        <v>74</v>
      </c>
      <c r="C1" s="191"/>
      <c r="D1" s="192"/>
      <c r="E1" s="95"/>
      <c r="F1" s="95"/>
      <c r="G1" s="6"/>
      <c r="H1" s="6"/>
      <c r="I1" s="6"/>
      <c r="N1">
        <v>2</v>
      </c>
      <c r="O1" t="s">
        <v>26</v>
      </c>
      <c r="P1">
        <v>2</v>
      </c>
      <c r="Q1" t="s">
        <v>35</v>
      </c>
      <c r="R1">
        <v>2</v>
      </c>
      <c r="S1">
        <v>2</v>
      </c>
      <c r="T1">
        <v>1</v>
      </c>
      <c r="U1" t="s">
        <v>78</v>
      </c>
      <c r="V1">
        <v>2</v>
      </c>
      <c r="W1" s="23"/>
    </row>
    <row r="2" spans="1:23">
      <c r="A2" s="6"/>
      <c r="B2" s="188" t="s">
        <v>30</v>
      </c>
      <c r="C2" s="130"/>
      <c r="D2" s="189"/>
      <c r="E2" s="95"/>
      <c r="F2" s="95"/>
      <c r="G2" s="6"/>
      <c r="H2" s="6"/>
      <c r="I2" s="6"/>
      <c r="J2" s="6"/>
      <c r="K2" s="7"/>
      <c r="L2" s="7"/>
      <c r="O2" t="s">
        <v>24</v>
      </c>
      <c r="Q2" t="s">
        <v>38</v>
      </c>
      <c r="U2" t="s">
        <v>77</v>
      </c>
      <c r="W2" s="23"/>
    </row>
    <row r="3" spans="1:23">
      <c r="A3" s="6"/>
      <c r="B3" s="8" t="s">
        <v>31</v>
      </c>
      <c r="C3" s="12">
        <f>N1</f>
        <v>2</v>
      </c>
      <c r="D3" s="4"/>
      <c r="E3" s="95"/>
      <c r="F3" s="95"/>
      <c r="G3" s="6"/>
      <c r="H3" s="184" t="s">
        <v>62</v>
      </c>
      <c r="I3" s="184"/>
      <c r="J3" s="184"/>
      <c r="N3" s="50"/>
      <c r="O3" t="s">
        <v>25</v>
      </c>
      <c r="Q3" t="s">
        <v>37</v>
      </c>
    </row>
    <row r="4" spans="1:23">
      <c r="B4" s="187" t="s">
        <v>13</v>
      </c>
      <c r="C4" s="187"/>
      <c r="D4" s="187"/>
      <c r="E4" s="95"/>
      <c r="F4" s="95"/>
      <c r="G4" s="6"/>
      <c r="H4" s="148" t="s">
        <v>50</v>
      </c>
      <c r="I4" s="148"/>
      <c r="J4" s="148"/>
      <c r="N4" s="7"/>
      <c r="Q4" t="s">
        <v>36</v>
      </c>
    </row>
    <row r="5" spans="1:23">
      <c r="A5" s="6"/>
      <c r="B5" s="43" t="s">
        <v>72</v>
      </c>
      <c r="C5" s="43" t="s">
        <v>71</v>
      </c>
      <c r="D5" s="43" t="s">
        <v>75</v>
      </c>
      <c r="E5" s="187" t="s">
        <v>60</v>
      </c>
      <c r="F5" s="187"/>
      <c r="G5" s="6"/>
      <c r="H5" s="18" t="s">
        <v>92</v>
      </c>
      <c r="I5" s="24">
        <v>84</v>
      </c>
      <c r="J5" s="64" t="s">
        <v>40</v>
      </c>
    </row>
    <row r="6" spans="1:23">
      <c r="A6" s="8" t="s">
        <v>14</v>
      </c>
      <c r="B6" s="44">
        <v>156</v>
      </c>
      <c r="C6" s="56">
        <v>200</v>
      </c>
      <c r="D6" s="4" t="s">
        <v>18</v>
      </c>
      <c r="E6" s="185"/>
      <c r="F6" s="186"/>
      <c r="G6" s="6"/>
      <c r="H6" s="18" t="s">
        <v>51</v>
      </c>
      <c r="I6" s="51">
        <v>7.4999999999999997E-2</v>
      </c>
      <c r="J6" s="64" t="s">
        <v>44</v>
      </c>
      <c r="K6">
        <v>0.6</v>
      </c>
      <c r="L6">
        <v>7.2999999999999995E-2</v>
      </c>
    </row>
    <row r="7" spans="1:23">
      <c r="A7" s="8" t="s">
        <v>15</v>
      </c>
      <c r="B7" s="44" t="s">
        <v>73</v>
      </c>
      <c r="C7" s="56">
        <v>793</v>
      </c>
      <c r="D7" s="4" t="s">
        <v>17</v>
      </c>
      <c r="E7" s="38">
        <v>6</v>
      </c>
      <c r="F7" s="39" t="s">
        <v>40</v>
      </c>
      <c r="G7" s="6"/>
      <c r="H7" s="188" t="s">
        <v>52</v>
      </c>
      <c r="I7" s="130"/>
      <c r="J7" s="189"/>
    </row>
    <row r="8" spans="1:23">
      <c r="A8" s="155"/>
      <c r="B8" s="148" t="s">
        <v>16</v>
      </c>
      <c r="C8" s="148"/>
      <c r="D8" s="148"/>
      <c r="E8" s="193"/>
      <c r="F8" s="194"/>
      <c r="G8" s="6"/>
      <c r="H8" s="18" t="s">
        <v>93</v>
      </c>
      <c r="I8" s="51">
        <v>95</v>
      </c>
      <c r="J8" s="64" t="s">
        <v>40</v>
      </c>
      <c r="P8">
        <f>36*4.19*50</f>
        <v>7542</v>
      </c>
      <c r="Q8">
        <f>P8*0.000278</f>
        <v>2.096676</v>
      </c>
      <c r="R8">
        <f>Q8*365</f>
        <v>765.28674000000001</v>
      </c>
      <c r="U8" s="184" t="s">
        <v>90</v>
      </c>
      <c r="V8" s="184"/>
      <c r="W8" s="184"/>
    </row>
    <row r="9" spans="1:23">
      <c r="A9" s="157"/>
      <c r="B9" s="43" t="s">
        <v>72</v>
      </c>
      <c r="C9" s="43" t="s">
        <v>71</v>
      </c>
      <c r="D9" s="43" t="s">
        <v>75</v>
      </c>
      <c r="E9" s="195"/>
      <c r="F9" s="196"/>
      <c r="G9" s="6"/>
      <c r="H9" s="18" t="s">
        <v>53</v>
      </c>
      <c r="I9" s="53">
        <v>0.08</v>
      </c>
      <c r="J9" s="64" t="s">
        <v>44</v>
      </c>
      <c r="P9">
        <f>100*4.19*50</f>
        <v>20950.000000000004</v>
      </c>
      <c r="Q9">
        <f t="shared" ref="Q9:Q12" si="0">P9*0.000278</f>
        <v>5.8241000000000005</v>
      </c>
      <c r="R9">
        <f t="shared" ref="R9:R12" si="1">Q9*365</f>
        <v>2125.7965000000004</v>
      </c>
      <c r="U9" s="148" t="s">
        <v>50</v>
      </c>
      <c r="V9" s="148"/>
      <c r="W9" s="148"/>
    </row>
    <row r="10" spans="1:23">
      <c r="A10" s="8" t="s">
        <v>22</v>
      </c>
      <c r="B10" s="44">
        <v>2.5299999999999998</v>
      </c>
      <c r="C10" s="56">
        <v>3.19</v>
      </c>
      <c r="D10" s="4" t="s">
        <v>23</v>
      </c>
      <c r="E10" s="195"/>
      <c r="F10" s="196"/>
      <c r="G10" s="5"/>
      <c r="H10" s="188" t="s">
        <v>54</v>
      </c>
      <c r="I10" s="130"/>
      <c r="J10" s="189"/>
      <c r="P10">
        <f>200*4.19*50</f>
        <v>41900.000000000007</v>
      </c>
      <c r="Q10">
        <f t="shared" si="0"/>
        <v>11.648200000000001</v>
      </c>
      <c r="R10">
        <f t="shared" si="1"/>
        <v>4251.5930000000008</v>
      </c>
      <c r="U10" s="8" t="s">
        <v>87</v>
      </c>
      <c r="V10" s="16">
        <f>33575*0.000278</f>
        <v>9.33385</v>
      </c>
      <c r="W10" s="4" t="s">
        <v>39</v>
      </c>
    </row>
    <row r="11" spans="1:23">
      <c r="A11" s="9" t="s">
        <v>11</v>
      </c>
      <c r="B11" s="44">
        <v>0.82</v>
      </c>
      <c r="C11" s="56">
        <v>0.78500000000000003</v>
      </c>
      <c r="D11" s="41" t="s">
        <v>40</v>
      </c>
      <c r="E11" s="195"/>
      <c r="F11" s="196"/>
      <c r="G11" s="6"/>
      <c r="H11" s="18" t="s">
        <v>55</v>
      </c>
      <c r="I11" s="51">
        <v>3.5</v>
      </c>
      <c r="J11" s="64"/>
      <c r="P11">
        <f>325*4.19*50</f>
        <v>68087.500000000015</v>
      </c>
      <c r="Q11">
        <f t="shared" si="0"/>
        <v>18.928325000000005</v>
      </c>
      <c r="R11">
        <f t="shared" si="1"/>
        <v>6908.8386250000012</v>
      </c>
      <c r="U11" s="8" t="s">
        <v>88</v>
      </c>
      <c r="V11" s="16">
        <f>36981*0.000278</f>
        <v>10.280717999999998</v>
      </c>
      <c r="W11" s="4" t="s">
        <v>39</v>
      </c>
    </row>
    <row r="12" spans="1:23">
      <c r="A12" s="9" t="s">
        <v>12</v>
      </c>
      <c r="B12" s="44">
        <v>1.73</v>
      </c>
      <c r="C12" s="56">
        <v>1.42</v>
      </c>
      <c r="D12" s="42" t="s">
        <v>76</v>
      </c>
      <c r="E12" s="197"/>
      <c r="F12" s="198"/>
      <c r="G12" s="6"/>
      <c r="H12" s="18" t="s">
        <v>56</v>
      </c>
      <c r="I12" s="52">
        <v>0.2</v>
      </c>
      <c r="J12" s="4" t="s">
        <v>44</v>
      </c>
      <c r="K12">
        <v>8.7999999999999995E-2</v>
      </c>
      <c r="L12">
        <v>0.71</v>
      </c>
      <c r="M12">
        <v>0.2</v>
      </c>
      <c r="P12">
        <f>420*4.19*50</f>
        <v>87990.000000000015</v>
      </c>
      <c r="Q12">
        <f t="shared" si="0"/>
        <v>24.461220000000001</v>
      </c>
      <c r="R12">
        <f t="shared" si="1"/>
        <v>8928.3453000000009</v>
      </c>
      <c r="U12" s="8" t="s">
        <v>89</v>
      </c>
      <c r="V12" s="16">
        <f>39101*0.000278</f>
        <v>10.870077999999999</v>
      </c>
      <c r="W12" s="4" t="s">
        <v>39</v>
      </c>
    </row>
    <row r="13" spans="1:23">
      <c r="A13" s="9" t="s">
        <v>15</v>
      </c>
      <c r="B13" s="44" t="s">
        <v>73</v>
      </c>
      <c r="C13" s="56">
        <v>2330</v>
      </c>
      <c r="D13" s="10" t="s">
        <v>17</v>
      </c>
      <c r="E13" s="47">
        <v>6</v>
      </c>
      <c r="F13" s="37" t="s">
        <v>40</v>
      </c>
      <c r="G13" s="6"/>
      <c r="H13" s="188" t="s">
        <v>37</v>
      </c>
      <c r="I13" s="130"/>
      <c r="J13" s="189"/>
      <c r="U13" s="148" t="s">
        <v>52</v>
      </c>
      <c r="V13" s="148"/>
      <c r="W13" s="148"/>
    </row>
    <row r="14" spans="1:23">
      <c r="B14" s="148" t="s">
        <v>79</v>
      </c>
      <c r="C14" s="148"/>
      <c r="D14" s="148"/>
      <c r="E14" s="185"/>
      <c r="F14" s="186"/>
      <c r="G14" s="6"/>
      <c r="H14" s="18" t="s">
        <v>56</v>
      </c>
      <c r="I14" s="51">
        <v>0.2</v>
      </c>
      <c r="J14" s="4" t="s">
        <v>44</v>
      </c>
      <c r="K14">
        <v>8.7999999999999995E-2</v>
      </c>
      <c r="L14">
        <v>0.71</v>
      </c>
      <c r="M14">
        <v>0.2</v>
      </c>
      <c r="U14" s="8" t="s">
        <v>91</v>
      </c>
      <c r="V14" s="16">
        <f>42597*0.000278</f>
        <v>11.841965999999999</v>
      </c>
      <c r="W14" s="4" t="s">
        <v>68</v>
      </c>
    </row>
    <row r="15" spans="1:23">
      <c r="B15" s="9" t="s">
        <v>80</v>
      </c>
      <c r="C15" s="63">
        <v>300</v>
      </c>
      <c r="D15" s="4" t="s">
        <v>17</v>
      </c>
      <c r="E15" s="48">
        <v>6</v>
      </c>
      <c r="F15" s="4" t="s">
        <v>40</v>
      </c>
      <c r="G15" s="6"/>
      <c r="U15" s="179"/>
      <c r="V15" s="179"/>
      <c r="W15" s="179"/>
    </row>
    <row r="16" spans="1:23">
      <c r="B16" s="9" t="s">
        <v>81</v>
      </c>
      <c r="C16" s="63">
        <v>400</v>
      </c>
      <c r="D16" s="4" t="s">
        <v>17</v>
      </c>
      <c r="E16" s="48">
        <v>6</v>
      </c>
      <c r="F16" s="4" t="s">
        <v>40</v>
      </c>
      <c r="G16" s="6"/>
      <c r="U16" s="179"/>
      <c r="V16" s="179"/>
      <c r="W16" s="179"/>
    </row>
    <row r="17" spans="1:23">
      <c r="B17" s="9" t="s">
        <v>84</v>
      </c>
      <c r="C17" s="63">
        <v>35</v>
      </c>
      <c r="D17" s="4" t="s">
        <v>17</v>
      </c>
      <c r="E17" s="48">
        <v>6</v>
      </c>
      <c r="F17" s="4" t="s">
        <v>40</v>
      </c>
      <c r="G17" s="6"/>
      <c r="H17" s="6"/>
      <c r="I17" s="6"/>
      <c r="U17" s="179"/>
      <c r="V17" s="179"/>
      <c r="W17" s="179"/>
    </row>
    <row r="18" spans="1:23">
      <c r="A18" s="6"/>
      <c r="B18" s="9" t="s">
        <v>83</v>
      </c>
      <c r="C18" s="63">
        <v>1000</v>
      </c>
      <c r="D18" s="4" t="s">
        <v>17</v>
      </c>
      <c r="E18" s="48">
        <v>6</v>
      </c>
      <c r="F18" s="4" t="s">
        <v>40</v>
      </c>
      <c r="G18" s="6"/>
      <c r="H18" s="184" t="s">
        <v>19</v>
      </c>
      <c r="I18" s="184"/>
      <c r="J18" s="184"/>
      <c r="U18" s="179"/>
      <c r="V18" s="179"/>
      <c r="W18" s="179"/>
    </row>
    <row r="19" spans="1:23">
      <c r="A19" s="6"/>
      <c r="B19" s="46" t="s">
        <v>82</v>
      </c>
      <c r="C19" s="63">
        <v>500</v>
      </c>
      <c r="D19" s="4" t="s">
        <v>17</v>
      </c>
      <c r="E19" s="48">
        <v>6</v>
      </c>
      <c r="F19" s="4" t="s">
        <v>40</v>
      </c>
      <c r="G19" s="6"/>
      <c r="H19" s="148" t="s">
        <v>21</v>
      </c>
      <c r="I19" s="148"/>
      <c r="J19" s="148"/>
      <c r="U19" s="179"/>
      <c r="V19" s="179"/>
      <c r="W19" s="179"/>
    </row>
    <row r="20" spans="1:23">
      <c r="B20" s="148" t="s">
        <v>86</v>
      </c>
      <c r="C20" s="148"/>
      <c r="D20" s="148"/>
      <c r="E20" s="148" t="s">
        <v>61</v>
      </c>
      <c r="F20" s="148"/>
      <c r="H20" s="8" t="s">
        <v>94</v>
      </c>
      <c r="I20" s="70">
        <v>550</v>
      </c>
      <c r="J20" s="68" t="s">
        <v>85</v>
      </c>
      <c r="U20" s="179"/>
      <c r="V20" s="179"/>
      <c r="W20" s="179"/>
    </row>
    <row r="21" spans="1:23">
      <c r="B21" s="9" t="s">
        <v>29</v>
      </c>
      <c r="C21" s="55">
        <f>C19+C18+C17+C16+C15+C13+C7</f>
        <v>5358</v>
      </c>
      <c r="D21" s="11" t="s">
        <v>17</v>
      </c>
      <c r="E21" s="54">
        <f>(C7*(1+(E7/100)))+(C13*(1+(E13/100)))+(C15*(1+(E15/100)))+(C16*(1+(E16/100)))+(C17*(1+(E17/100)))+(C18*(1+(E18/100)))+(C19*(1+(E19/100)))</f>
        <v>5679.48</v>
      </c>
      <c r="F21" s="4" t="s">
        <v>17</v>
      </c>
      <c r="H21" s="8" t="s">
        <v>105</v>
      </c>
      <c r="I21" s="66">
        <v>50</v>
      </c>
      <c r="J21" s="68" t="s">
        <v>40</v>
      </c>
      <c r="U21" s="179"/>
      <c r="V21" s="179"/>
      <c r="W21" s="179"/>
    </row>
    <row r="22" spans="1:23">
      <c r="B22" s="148" t="s">
        <v>19</v>
      </c>
      <c r="C22" s="148"/>
      <c r="D22" s="148"/>
      <c r="H22" s="8" t="s">
        <v>95</v>
      </c>
      <c r="I22" s="66">
        <v>2750</v>
      </c>
      <c r="J22" s="68" t="s">
        <v>17</v>
      </c>
      <c r="N22" s="6"/>
      <c r="O22" s="6"/>
      <c r="P22" s="6"/>
      <c r="Q22" s="6"/>
    </row>
    <row r="23" spans="1:23">
      <c r="B23" s="9" t="s">
        <v>20</v>
      </c>
      <c r="C23" s="56">
        <v>0</v>
      </c>
      <c r="D23" s="4" t="s">
        <v>17</v>
      </c>
      <c r="H23" s="8" t="s">
        <v>96</v>
      </c>
      <c r="I23" s="66">
        <v>55</v>
      </c>
      <c r="J23" s="67" t="s">
        <v>98</v>
      </c>
      <c r="K23">
        <f>(6.221+7.66+1.5+0.46863)/100</f>
        <v>0.15849630000000001</v>
      </c>
      <c r="N23" s="6"/>
      <c r="O23" s="6"/>
      <c r="P23" s="6"/>
      <c r="Q23" s="6"/>
    </row>
    <row r="24" spans="1:23">
      <c r="B24" s="9" t="s">
        <v>21</v>
      </c>
      <c r="C24" s="55">
        <v>1754.5</v>
      </c>
      <c r="D24" s="11" t="s">
        <v>17</v>
      </c>
      <c r="H24" s="8" t="s">
        <v>97</v>
      </c>
      <c r="I24" s="66">
        <v>40</v>
      </c>
      <c r="J24" s="67" t="s">
        <v>98</v>
      </c>
      <c r="N24" s="6"/>
      <c r="O24" s="6"/>
      <c r="P24" s="6"/>
      <c r="Q24" s="6"/>
    </row>
    <row r="25" spans="1:23">
      <c r="B25" s="9" t="s">
        <v>27</v>
      </c>
      <c r="C25" s="55">
        <v>0</v>
      </c>
      <c r="D25" s="4" t="s">
        <v>17</v>
      </c>
      <c r="H25" s="148" t="s">
        <v>27</v>
      </c>
      <c r="I25" s="148"/>
      <c r="J25" s="148"/>
      <c r="N25" s="6"/>
      <c r="O25" s="22"/>
      <c r="P25" s="22"/>
      <c r="Q25" s="6"/>
    </row>
    <row r="26" spans="1:23">
      <c r="B26" s="9" t="s">
        <v>28</v>
      </c>
      <c r="C26" s="55">
        <v>750</v>
      </c>
      <c r="D26" s="4" t="s">
        <v>17</v>
      </c>
      <c r="H26" s="8" t="s">
        <v>99</v>
      </c>
      <c r="I26" s="66">
        <v>20</v>
      </c>
      <c r="J26" s="67" t="s">
        <v>40</v>
      </c>
      <c r="N26" s="6"/>
      <c r="O26" s="6"/>
      <c r="P26" s="6"/>
      <c r="Q26" s="6"/>
    </row>
    <row r="27" spans="1:23">
      <c r="B27" s="9" t="s">
        <v>34</v>
      </c>
      <c r="C27" s="57">
        <v>0</v>
      </c>
      <c r="D27" s="4" t="s">
        <v>17</v>
      </c>
      <c r="H27" s="8" t="s">
        <v>100</v>
      </c>
      <c r="I27" s="66">
        <v>30</v>
      </c>
      <c r="J27" s="67" t="s">
        <v>40</v>
      </c>
      <c r="N27" s="6"/>
      <c r="O27" s="6"/>
      <c r="P27" s="6"/>
      <c r="Q27" s="6"/>
    </row>
    <row r="28" spans="1:23">
      <c r="B28" s="148" t="s">
        <v>32</v>
      </c>
      <c r="C28" s="148"/>
      <c r="D28" s="148"/>
      <c r="H28" s="8" t="s">
        <v>101</v>
      </c>
      <c r="I28" s="66">
        <v>40</v>
      </c>
      <c r="J28" s="67" t="s">
        <v>40</v>
      </c>
      <c r="N28" s="6"/>
      <c r="O28" s="6"/>
      <c r="P28" s="6"/>
      <c r="Q28" s="6"/>
    </row>
    <row r="29" spans="1:23">
      <c r="B29" s="9" t="s">
        <v>33</v>
      </c>
      <c r="C29" s="4"/>
      <c r="D29" s="4"/>
      <c r="H29" s="8" t="s">
        <v>102</v>
      </c>
      <c r="I29" s="66">
        <v>50</v>
      </c>
      <c r="J29" s="67" t="s">
        <v>40</v>
      </c>
      <c r="N29" s="6"/>
      <c r="O29" s="6"/>
      <c r="P29" s="6"/>
      <c r="Q29" s="6"/>
    </row>
    <row r="30" spans="1:23">
      <c r="B30" s="8" t="s">
        <v>155</v>
      </c>
      <c r="C30" s="62">
        <v>84</v>
      </c>
      <c r="D30" s="17" t="s">
        <v>40</v>
      </c>
      <c r="H30" s="8" t="s">
        <v>103</v>
      </c>
      <c r="I30" s="66">
        <v>60</v>
      </c>
      <c r="J30" s="67" t="s">
        <v>40</v>
      </c>
      <c r="N30" s="6"/>
      <c r="O30" s="6"/>
      <c r="P30" s="6"/>
      <c r="Q30" s="6"/>
    </row>
    <row r="31" spans="1:23">
      <c r="B31" s="8" t="s">
        <v>41</v>
      </c>
      <c r="C31" s="96" t="s">
        <v>156</v>
      </c>
      <c r="D31" s="4" t="s">
        <v>44</v>
      </c>
      <c r="H31" s="8" t="s">
        <v>106</v>
      </c>
      <c r="I31" s="69">
        <v>10000</v>
      </c>
      <c r="J31" s="67" t="s">
        <v>17</v>
      </c>
    </row>
    <row r="32" spans="1:23">
      <c r="B32" s="148" t="s">
        <v>42</v>
      </c>
      <c r="C32" s="148"/>
      <c r="D32" s="148"/>
      <c r="H32" s="8" t="s">
        <v>104</v>
      </c>
      <c r="I32" s="66">
        <v>25</v>
      </c>
      <c r="J32" s="67" t="s">
        <v>57</v>
      </c>
    </row>
    <row r="33" spans="2:10">
      <c r="B33" s="8" t="s">
        <v>5</v>
      </c>
      <c r="C33" s="65">
        <v>64.365241311586743</v>
      </c>
      <c r="D33" s="4" t="s">
        <v>40</v>
      </c>
      <c r="H33" s="148" t="s">
        <v>28</v>
      </c>
      <c r="I33" s="148"/>
      <c r="J33" s="148"/>
    </row>
    <row r="34" spans="2:10">
      <c r="B34" s="8" t="s">
        <v>0</v>
      </c>
      <c r="C34" s="49">
        <v>41.604608333406397</v>
      </c>
      <c r="D34" s="4" t="s">
        <v>40</v>
      </c>
      <c r="H34" s="8" t="s">
        <v>94</v>
      </c>
      <c r="I34" s="66">
        <v>750</v>
      </c>
      <c r="J34" s="67" t="s">
        <v>17</v>
      </c>
    </row>
    <row r="35" spans="2:10">
      <c r="B35" s="148" t="s">
        <v>43</v>
      </c>
      <c r="C35" s="148"/>
      <c r="D35" s="148"/>
      <c r="H35" s="8" t="s">
        <v>105</v>
      </c>
      <c r="I35" s="66">
        <v>50</v>
      </c>
      <c r="J35" s="67" t="s">
        <v>40</v>
      </c>
    </row>
    <row r="36" spans="2:10">
      <c r="B36" s="8" t="s">
        <v>45</v>
      </c>
      <c r="C36" s="97">
        <v>2125.8000000000002</v>
      </c>
      <c r="D36" s="11" t="s">
        <v>47</v>
      </c>
      <c r="H36" s="8" t="s">
        <v>107</v>
      </c>
      <c r="I36" s="66">
        <v>20</v>
      </c>
      <c r="J36" s="67" t="s">
        <v>57</v>
      </c>
    </row>
    <row r="37" spans="2:10">
      <c r="B37" s="8" t="s">
        <v>46</v>
      </c>
      <c r="C37" s="54">
        <f>C36*(C33/100)</f>
        <v>1368.276299801711</v>
      </c>
      <c r="D37" s="11" t="s">
        <v>47</v>
      </c>
    </row>
    <row r="38" spans="2:10">
      <c r="B38" s="8" t="s">
        <v>48</v>
      </c>
      <c r="C38" s="65">
        <v>136</v>
      </c>
      <c r="D38" s="11" t="s">
        <v>49</v>
      </c>
    </row>
    <row r="39" spans="2:10">
      <c r="B39" s="8" t="s">
        <v>43</v>
      </c>
      <c r="C39" s="58">
        <f>C41/C38</f>
        <v>23.345441176470587</v>
      </c>
      <c r="D39" s="11" t="s">
        <v>57</v>
      </c>
    </row>
    <row r="40" spans="2:10">
      <c r="B40" s="148" t="s">
        <v>157</v>
      </c>
      <c r="C40" s="148"/>
      <c r="D40" s="148"/>
    </row>
    <row r="41" spans="2:10">
      <c r="B41" s="8" t="s">
        <v>29</v>
      </c>
      <c r="C41" s="54">
        <f>E21-C23-C24-C25-C27-C26</f>
        <v>3174.9799999999996</v>
      </c>
      <c r="D41" s="11" t="s">
        <v>17</v>
      </c>
    </row>
    <row r="43" spans="2:10">
      <c r="F43" s="71"/>
    </row>
  </sheetData>
  <mergeCells count="30">
    <mergeCell ref="H33:J33"/>
    <mergeCell ref="H25:J25"/>
    <mergeCell ref="U15:W21"/>
    <mergeCell ref="U8:W8"/>
    <mergeCell ref="U9:W9"/>
    <mergeCell ref="U13:W13"/>
    <mergeCell ref="H13:J13"/>
    <mergeCell ref="B1:D1"/>
    <mergeCell ref="E8:F12"/>
    <mergeCell ref="B2:D2"/>
    <mergeCell ref="B4:D4"/>
    <mergeCell ref="B14:D14"/>
    <mergeCell ref="H3:J3"/>
    <mergeCell ref="E5:F5"/>
    <mergeCell ref="E6:F6"/>
    <mergeCell ref="H7:J7"/>
    <mergeCell ref="H10:J10"/>
    <mergeCell ref="B40:D40"/>
    <mergeCell ref="E20:F20"/>
    <mergeCell ref="B28:D28"/>
    <mergeCell ref="B32:D32"/>
    <mergeCell ref="B35:D35"/>
    <mergeCell ref="A8:A9"/>
    <mergeCell ref="H19:J19"/>
    <mergeCell ref="H18:J18"/>
    <mergeCell ref="H4:J4"/>
    <mergeCell ref="B22:D22"/>
    <mergeCell ref="B20:D20"/>
    <mergeCell ref="B8:D8"/>
    <mergeCell ref="E14:F14"/>
  </mergeCells>
  <dataValidations count="4">
    <dataValidation type="decimal" allowBlank="1" showInputMessage="1" showErrorMessage="1" errorTitle="Foute Ingave" error="Getal invullen a.u.b." sqref="I8">
      <formula1>0</formula1>
      <formula2>100000</formula2>
    </dataValidation>
    <dataValidation type="decimal" allowBlank="1" showInputMessage="1" showErrorMessage="1" errorTitle="Foute ingave" error="Getal invullen a.u.b." sqref="I11:I12 I14">
      <formula1>0</formula1>
      <formula2>10000</formula2>
    </dataValidation>
    <dataValidation type="decimal" allowBlank="1" showInputMessage="1" showErrorMessage="1" errorTitle="Foute ingave" error="Getal invullen a.u.b." sqref="I5:I6 I23">
      <formula1>0</formula1>
      <formula2>100000</formula2>
    </dataValidation>
    <dataValidation operator="lessThan" showInputMessage="1" sqref="C24"/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Stap 1</vt:lpstr>
      <vt:lpstr>Stap 2 - Vlakke plaat</vt:lpstr>
      <vt:lpstr>Stap 2 - Heatpipe</vt:lpstr>
      <vt:lpstr>Stap 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dcterms:created xsi:type="dcterms:W3CDTF">2014-03-06T10:27:39Z</dcterms:created>
  <dcterms:modified xsi:type="dcterms:W3CDTF">2014-05-07T11:38:56Z</dcterms:modified>
</cp:coreProperties>
</file>